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85" windowWidth="14805" windowHeight="7530" tabRatio="899"/>
  </bookViews>
  <sheets>
    <sheet name="calcolo modif rinn-ries" sheetId="11" r:id="rId1"/>
    <sheet name="costi modif rinn-ries" sheetId="12" r:id="rId2"/>
  </sheets>
  <calcPr calcId="152511"/>
</workbook>
</file>

<file path=xl/calcChain.xml><?xml version="1.0" encoding="utf-8"?>
<calcChain xmlns="http://schemas.openxmlformats.org/spreadsheetml/2006/main">
  <c r="C41" i="11" l="1"/>
  <c r="D31" i="11"/>
  <c r="D30" i="11"/>
  <c r="D29" i="11"/>
  <c r="D28" i="11"/>
  <c r="D27" i="11"/>
  <c r="D21" i="11"/>
  <c r="D20" i="11"/>
  <c r="D19" i="11"/>
  <c r="D18" i="11"/>
  <c r="D17" i="11" l="1"/>
  <c r="D46" i="11" l="1"/>
  <c r="D47" i="11"/>
  <c r="D48" i="11"/>
  <c r="D49" i="11"/>
  <c r="D50" i="11"/>
  <c r="D45" i="11"/>
  <c r="G41" i="11"/>
  <c r="D26" i="11"/>
  <c r="D51" i="11" l="1"/>
  <c r="D32" i="11"/>
  <c r="C65" i="11" s="1"/>
  <c r="C67" i="11" s="1"/>
  <c r="D22" i="11"/>
</calcChain>
</file>

<file path=xl/sharedStrings.xml><?xml version="1.0" encoding="utf-8"?>
<sst xmlns="http://schemas.openxmlformats.org/spreadsheetml/2006/main" count="113" uniqueCount="62">
  <si>
    <r>
      <rPr>
        <b/>
        <sz val="11"/>
        <color theme="1"/>
        <rFont val="Calibri"/>
        <family val="2"/>
        <scheme val="minor"/>
      </rPr>
      <t>Cd</t>
    </r>
    <r>
      <rPr>
        <sz val="11"/>
        <color theme="1"/>
        <rFont val="Calibri"/>
        <family val="2"/>
        <scheme val="minor"/>
      </rPr>
      <t xml:space="preserve"> - Costo istruttorio per ogni provvedimento da predisporre- impianti AIA regionali - All. I (art. 2 comma 2)</t>
    </r>
  </si>
  <si>
    <r>
      <t>Caria</t>
    </r>
    <r>
      <rPr>
        <sz val="11"/>
        <color theme="1"/>
        <rFont val="Calibri"/>
        <family val="2"/>
        <scheme val="minor"/>
      </rPr>
      <t xml:space="preserve"> - Costo instruttoria in materia di inquinamento atmosferico</t>
    </r>
  </si>
  <si>
    <t>numero di sostanze inquinanti emesse</t>
  </si>
  <si>
    <t>numero fonti di emissione in aria</t>
  </si>
  <si>
    <t>nessuna</t>
  </si>
  <si>
    <t>da 1 a 4</t>
  </si>
  <si>
    <t>da 5 a 10</t>
  </si>
  <si>
    <t>da 11 a 17</t>
  </si>
  <si>
    <t>più di 17</t>
  </si>
  <si>
    <t>indice scarichi</t>
  </si>
  <si>
    <t>da 5 a 7</t>
  </si>
  <si>
    <t>da 8 a 12</t>
  </si>
  <si>
    <t>da 13 a 15</t>
  </si>
  <si>
    <t>più di 15</t>
  </si>
  <si>
    <r>
      <rPr>
        <b/>
        <sz val="11"/>
        <color theme="1"/>
        <rFont val="Calibri"/>
        <family val="2"/>
        <scheme val="minor"/>
      </rPr>
      <t>Crp</t>
    </r>
    <r>
      <rPr>
        <sz val="11"/>
        <color theme="1"/>
        <rFont val="Calibri"/>
        <family val="2"/>
        <scheme val="minor"/>
      </rPr>
      <t xml:space="preserve"> - costo istruttorio disciplina rifiuti pericolosi</t>
    </r>
  </si>
  <si>
    <r>
      <rPr>
        <b/>
        <sz val="11"/>
        <color theme="1"/>
        <rFont val="Calibri"/>
        <family val="2"/>
        <scheme val="minor"/>
      </rPr>
      <t>Crnp</t>
    </r>
    <r>
      <rPr>
        <sz val="11"/>
        <color theme="1"/>
        <rFont val="Calibri"/>
        <family val="2"/>
        <scheme val="minor"/>
      </rPr>
      <t xml:space="preserve"> - costo istruttorio disciplina rifiuti non pericolosi</t>
    </r>
  </si>
  <si>
    <t>tonnellate/g oggetto della domanda</t>
  </si>
  <si>
    <t>fino a 1</t>
  </si>
  <si>
    <t>da 1 a 10</t>
  </si>
  <si>
    <t>da 10 a 20</t>
  </si>
  <si>
    <t>da 20 a 50</t>
  </si>
  <si>
    <t>oltre 50</t>
  </si>
  <si>
    <t>Cca</t>
  </si>
  <si>
    <t>Cri</t>
  </si>
  <si>
    <t>Cem</t>
  </si>
  <si>
    <t>Cod</t>
  </si>
  <si>
    <t>Cst</t>
  </si>
  <si>
    <t>Cra</t>
  </si>
  <si>
    <t>Ulteriori componenti ambientali considerate (costi per impianti non presenti in allegato XII, parte II)</t>
  </si>
  <si>
    <t>note</t>
  </si>
  <si>
    <t>tutte le aziende VDA</t>
  </si>
  <si>
    <t>gestione rifiuti, ind. Alimentare</t>
  </si>
  <si>
    <r>
      <rPr>
        <b/>
        <sz val="11"/>
        <color theme="1"/>
        <rFont val="Calibri"/>
        <family val="2"/>
        <scheme val="minor"/>
      </rPr>
      <t xml:space="preserve">Cdom </t>
    </r>
    <r>
      <rPr>
        <sz val="11"/>
        <color theme="1"/>
        <rFont val="Calibri"/>
        <family val="2"/>
        <scheme val="minor"/>
      </rPr>
      <t>Domanda secondo specifiche AC</t>
    </r>
  </si>
  <si>
    <t>da applicare solo se richiesto nella tabella pag.13</t>
  </si>
  <si>
    <t>richiesta normativa</t>
  </si>
  <si>
    <r>
      <t>Ch2o</t>
    </r>
    <r>
      <rPr>
        <sz val="11"/>
        <color theme="1"/>
        <rFont val="Calibri"/>
        <family val="2"/>
        <scheme val="minor"/>
      </rPr>
      <t xml:space="preserve"> - costo istruttoria in materia di inquinamento delle acque</t>
    </r>
  </si>
  <si>
    <t>riduzioni</t>
  </si>
  <si>
    <r>
      <t>ISTRUZIONI PER LA COMPILAZIONE</t>
    </r>
    <r>
      <rPr>
        <sz val="12"/>
        <rFont val="Arial"/>
        <family val="2"/>
      </rPr>
      <t xml:space="preserve"> - Il file fornisce automaticamente la tariffa da corrispondere alla voce "TARIFFA ISTRUTTORIA adeguata". L'Azienda deve compilare esclusivamente i campi in verde; nella sezione "DETTAGLIO VOCI DI COSTO" deve essere inserita o una crocetta (X) nel campo appropriato o il numero di fonti di emissione dove richiesto.</t>
    </r>
  </si>
  <si>
    <t>Installazione</t>
  </si>
  <si>
    <t>Sede operativa</t>
  </si>
  <si>
    <t>C.F. impresa</t>
  </si>
  <si>
    <t>Categoria attività</t>
  </si>
  <si>
    <t>DETTAGLIO VOCI DI COSTO</t>
  </si>
  <si>
    <t>Costo</t>
  </si>
  <si>
    <t>numero scarichi</t>
  </si>
  <si>
    <t xml:space="preserve"> </t>
  </si>
  <si>
    <t>TOTALE Caria</t>
  </si>
  <si>
    <t>TOTALE Ch2o</t>
  </si>
  <si>
    <t>COSTO Crp</t>
  </si>
  <si>
    <t>COSTO Crnp</t>
  </si>
  <si>
    <t>da applicare solo se richiesto nell'All. I DM 58/2017</t>
  </si>
  <si>
    <t>ULTERIORE costo ambientale</t>
  </si>
  <si>
    <t>EMAS</t>
  </si>
  <si>
    <t>BAT</t>
  </si>
  <si>
    <t>COSTO FINALE</t>
  </si>
  <si>
    <t>ISO14001</t>
  </si>
  <si>
    <t>CALCOLO RIDUZIONI E TOTALE</t>
  </si>
  <si>
    <t>CALCOLO DELLA TARIFFA ISTRUTTORIA PER RINNOVO/RIESAME</t>
  </si>
  <si>
    <t>riduzione per sistema di gestione ambientale (non cumulabili)-inserire un "x" dove pertinente</t>
  </si>
  <si>
    <t>riduzione per applicazione BAT-inserire un "x" dove pertinente</t>
  </si>
  <si>
    <r>
      <t>C</t>
    </r>
    <r>
      <rPr>
        <vertAlign val="subscript"/>
        <sz val="11"/>
        <color theme="1"/>
        <rFont val="Calibri"/>
        <family val="2"/>
        <scheme val="minor"/>
      </rPr>
      <t xml:space="preserve">DOM </t>
    </r>
    <r>
      <rPr>
        <sz val="11"/>
        <color theme="1"/>
        <rFont val="Calibri"/>
        <family val="2"/>
        <scheme val="minor"/>
      </rPr>
      <t>presentazione domanda con modulistica predisposta? (SI/NO)</t>
    </r>
  </si>
  <si>
    <t>da versare alla presentazione della domanda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</si>
</sst>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i/>
      <sz val="18"/>
      <name val="Times New Roman"/>
      <family val="1"/>
    </font>
    <font>
      <sz val="18"/>
      <name val="Arial"/>
      <family val="2"/>
    </font>
    <font>
      <i/>
      <sz val="18"/>
      <name val="Times New Roman"/>
      <family val="1"/>
    </font>
    <font>
      <sz val="2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1" xfId="0" applyNumberFormat="1" applyBorder="1"/>
    <xf numFmtId="0" fontId="0" fillId="0" borderId="0" xfId="0" applyBorder="1" applyAlignment="1"/>
    <xf numFmtId="0" fontId="0" fillId="0" borderId="6" xfId="0" applyBorder="1" applyAlignment="1"/>
    <xf numFmtId="0" fontId="0" fillId="0" borderId="0" xfId="0" applyFill="1" applyBorder="1"/>
    <xf numFmtId="0" fontId="0" fillId="0" borderId="6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7" xfId="0" applyFont="1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Font="1" applyFill="1" applyBorder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vertical="center" wrapText="1" indent="3"/>
    </xf>
    <xf numFmtId="49" fontId="10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31" xfId="0" applyBorder="1"/>
    <xf numFmtId="0" fontId="1" fillId="0" borderId="8" xfId="0" applyFont="1" applyBorder="1"/>
    <xf numFmtId="0" fontId="1" fillId="0" borderId="31" xfId="0" applyFont="1" applyBorder="1"/>
    <xf numFmtId="0" fontId="0" fillId="0" borderId="31" xfId="0" applyBorder="1" applyAlignment="1"/>
    <xf numFmtId="0" fontId="0" fillId="0" borderId="31" xfId="0" applyBorder="1" applyAlignment="1">
      <alignment horizontal="center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11" fillId="2" borderId="10" xfId="0" applyFont="1" applyFill="1" applyBorder="1"/>
    <xf numFmtId="164" fontId="11" fillId="2" borderId="11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31" xfId="0" applyBorder="1" applyAlignment="1">
      <alignment wrapText="1"/>
    </xf>
    <xf numFmtId="0" fontId="11" fillId="2" borderId="10" xfId="0" applyFont="1" applyFill="1" applyBorder="1" applyAlignment="1">
      <alignment wrapText="1"/>
    </xf>
    <xf numFmtId="49" fontId="5" fillId="4" borderId="28" xfId="0" applyNumberFormat="1" applyFont="1" applyFill="1" applyBorder="1" applyAlignment="1">
      <alignment horizontal="center"/>
    </xf>
    <xf numFmtId="49" fontId="5" fillId="4" borderId="29" xfId="0" applyNumberFormat="1" applyFont="1" applyFill="1" applyBorder="1" applyAlignment="1">
      <alignment horizontal="center"/>
    </xf>
    <xf numFmtId="49" fontId="5" fillId="4" borderId="3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left" vertical="center" indent="3"/>
    </xf>
    <xf numFmtId="0" fontId="5" fillId="0" borderId="14" xfId="0" applyFont="1" applyFill="1" applyBorder="1" applyAlignment="1">
      <alignment horizontal="left" vertical="center" indent="3"/>
    </xf>
    <xf numFmtId="49" fontId="8" fillId="5" borderId="15" xfId="0" applyNumberFormat="1" applyFont="1" applyFill="1" applyBorder="1" applyAlignment="1" applyProtection="1">
      <alignment horizontal="left" vertical="center" indent="1"/>
      <protection locked="0"/>
    </xf>
    <xf numFmtId="0" fontId="9" fillId="5" borderId="16" xfId="0" applyFont="1" applyFill="1" applyBorder="1" applyAlignment="1" applyProtection="1">
      <alignment vertical="center"/>
      <protection locked="0"/>
    </xf>
    <xf numFmtId="0" fontId="9" fillId="5" borderId="17" xfId="0" applyFont="1" applyFill="1" applyBorder="1" applyAlignment="1" applyProtection="1">
      <alignment vertical="center"/>
      <protection locked="0"/>
    </xf>
    <xf numFmtId="49" fontId="5" fillId="0" borderId="18" xfId="0" applyNumberFormat="1" applyFont="1" applyFill="1" applyBorder="1" applyAlignment="1">
      <alignment horizontal="left" vertical="center" indent="3"/>
    </xf>
    <xf numFmtId="0" fontId="5" fillId="0" borderId="19" xfId="0" applyFont="1" applyFill="1" applyBorder="1" applyAlignment="1">
      <alignment horizontal="left" vertical="center" indent="3"/>
    </xf>
    <xf numFmtId="49" fontId="10" fillId="5" borderId="20" xfId="0" applyNumberFormat="1" applyFont="1" applyFill="1" applyBorder="1" applyAlignment="1" applyProtection="1">
      <alignment horizontal="left" vertical="center" indent="1"/>
      <protection locked="0"/>
    </xf>
    <xf numFmtId="0" fontId="9" fillId="5" borderId="21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vertical="center"/>
      <protection locked="0"/>
    </xf>
    <xf numFmtId="49" fontId="5" fillId="0" borderId="23" xfId="0" applyNumberFormat="1" applyFont="1" applyFill="1" applyBorder="1" applyAlignment="1">
      <alignment horizontal="left" vertical="center" wrapText="1" indent="3"/>
    </xf>
    <xf numFmtId="49" fontId="5" fillId="0" borderId="24" xfId="0" applyNumberFormat="1" applyFont="1" applyFill="1" applyBorder="1" applyAlignment="1">
      <alignment horizontal="left" vertical="center" wrapText="1" indent="3"/>
    </xf>
    <xf numFmtId="49" fontId="10" fillId="5" borderId="25" xfId="0" applyNumberFormat="1" applyFont="1" applyFill="1" applyBorder="1" applyAlignment="1" applyProtection="1">
      <alignment horizontal="left" vertical="center" indent="1"/>
      <protection locked="0"/>
    </xf>
    <xf numFmtId="49" fontId="10" fillId="5" borderId="26" xfId="0" applyNumberFormat="1" applyFont="1" applyFill="1" applyBorder="1" applyAlignment="1" applyProtection="1">
      <alignment horizontal="left" vertical="center" indent="1"/>
      <protection locked="0"/>
    </xf>
    <xf numFmtId="49" fontId="10" fillId="5" borderId="27" xfId="0" applyNumberFormat="1" applyFont="1" applyFill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1" xfId="0" applyFont="1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0" fillId="3" borderId="31" xfId="0" applyFill="1" applyBorder="1" applyAlignment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7"/>
  <sheetViews>
    <sheetView tabSelected="1" topLeftCell="B1" workbookViewId="0">
      <selection activeCell="C18" sqref="C18"/>
    </sheetView>
  </sheetViews>
  <sheetFormatPr defaultRowHeight="15" x14ac:dyDescent="0.25"/>
  <cols>
    <col min="2" max="2" width="35.140625" customWidth="1"/>
    <col min="3" max="3" width="31.5703125" customWidth="1"/>
    <col min="4" max="4" width="11.140625" customWidth="1"/>
    <col min="6" max="6" width="11.7109375" customWidth="1"/>
    <col min="7" max="7" width="32.28515625" customWidth="1"/>
    <col min="8" max="8" width="22.85546875" customWidth="1"/>
  </cols>
  <sheetData>
    <row r="1" spans="2:8" ht="75.75" customHeight="1" thickBot="1" x14ac:dyDescent="0.3">
      <c r="B1" s="44" t="s">
        <v>37</v>
      </c>
      <c r="C1" s="45"/>
      <c r="D1" s="45"/>
      <c r="E1" s="45"/>
      <c r="F1" s="45"/>
      <c r="G1" s="45"/>
      <c r="H1" s="45"/>
    </row>
    <row r="2" spans="2:8" ht="30.75" customHeight="1" x14ac:dyDescent="0.25">
      <c r="B2" s="46" t="s">
        <v>57</v>
      </c>
      <c r="C2" s="47"/>
      <c r="D2" s="47"/>
      <c r="E2" s="47"/>
      <c r="F2" s="47"/>
      <c r="G2" s="47"/>
      <c r="H2" s="48"/>
    </row>
    <row r="3" spans="2:8" ht="15.75" thickBot="1" x14ac:dyDescent="0.3">
      <c r="B3" s="49"/>
      <c r="C3" s="50"/>
      <c r="D3" s="50"/>
      <c r="E3" s="50"/>
      <c r="F3" s="50"/>
      <c r="G3" s="50"/>
      <c r="H3" s="51"/>
    </row>
    <row r="4" spans="2:8" ht="28.5" customHeight="1" thickBot="1" x14ac:dyDescent="0.35">
      <c r="B4" s="25"/>
      <c r="C4" s="26"/>
      <c r="D4" s="26"/>
      <c r="E4" s="26"/>
      <c r="F4" s="26"/>
      <c r="G4" s="26"/>
      <c r="H4" s="26"/>
    </row>
    <row r="5" spans="2:8" ht="24" thickTop="1" x14ac:dyDescent="0.25">
      <c r="B5" s="52" t="s">
        <v>38</v>
      </c>
      <c r="C5" s="53"/>
      <c r="D5" s="54"/>
      <c r="E5" s="55"/>
      <c r="F5" s="55"/>
      <c r="G5" s="55"/>
      <c r="H5" s="56"/>
    </row>
    <row r="6" spans="2:8" ht="23.25" x14ac:dyDescent="0.25">
      <c r="B6" s="57" t="s">
        <v>39</v>
      </c>
      <c r="C6" s="58"/>
      <c r="D6" s="59"/>
      <c r="E6" s="60"/>
      <c r="F6" s="60"/>
      <c r="G6" s="60"/>
      <c r="H6" s="61"/>
    </row>
    <row r="7" spans="2:8" ht="23.25" x14ac:dyDescent="0.25">
      <c r="B7" s="57" t="s">
        <v>40</v>
      </c>
      <c r="C7" s="58"/>
      <c r="D7" s="59"/>
      <c r="E7" s="60"/>
      <c r="F7" s="60"/>
      <c r="G7" s="60"/>
      <c r="H7" s="61"/>
    </row>
    <row r="8" spans="2:8" ht="24" thickBot="1" x14ac:dyDescent="0.3">
      <c r="B8" s="62" t="s">
        <v>41</v>
      </c>
      <c r="C8" s="63"/>
      <c r="D8" s="64"/>
      <c r="E8" s="65"/>
      <c r="F8" s="65"/>
      <c r="G8" s="65"/>
      <c r="H8" s="66"/>
    </row>
    <row r="9" spans="2:8" ht="24.75" thickTop="1" thickBot="1" x14ac:dyDescent="0.3">
      <c r="B9" s="27"/>
      <c r="C9" s="27"/>
      <c r="D9" s="28"/>
      <c r="E9" s="28"/>
      <c r="F9" s="28"/>
      <c r="G9" s="28"/>
      <c r="H9" s="28"/>
    </row>
    <row r="10" spans="2:8" ht="21.75" thickTop="1" thickBot="1" x14ac:dyDescent="0.35">
      <c r="B10" s="41" t="s">
        <v>42</v>
      </c>
      <c r="C10" s="42"/>
      <c r="D10" s="42"/>
      <c r="E10" s="42"/>
      <c r="F10" s="42"/>
      <c r="G10" s="42"/>
      <c r="H10" s="43"/>
    </row>
    <row r="11" spans="2:8" ht="15.75" thickTop="1" x14ac:dyDescent="0.25"/>
    <row r="12" spans="2:8" ht="15.75" thickBot="1" x14ac:dyDescent="0.3">
      <c r="B12" t="s">
        <v>0</v>
      </c>
    </row>
    <row r="13" spans="2:8" ht="15.75" thickBot="1" x14ac:dyDescent="0.3">
      <c r="B13" s="10">
        <v>375</v>
      </c>
    </row>
    <row r="15" spans="2:8" x14ac:dyDescent="0.25">
      <c r="B15" s="1" t="s">
        <v>1</v>
      </c>
      <c r="C15" s="11"/>
      <c r="D15" s="11"/>
      <c r="E15" s="11"/>
      <c r="F15" s="11"/>
      <c r="G15" s="11"/>
      <c r="H15" s="11"/>
    </row>
    <row r="16" spans="2:8" x14ac:dyDescent="0.25">
      <c r="B16" s="29" t="s">
        <v>2</v>
      </c>
      <c r="C16" s="32" t="s">
        <v>3</v>
      </c>
      <c r="D16" s="29" t="s">
        <v>43</v>
      </c>
      <c r="E16" s="5"/>
      <c r="F16" s="5"/>
      <c r="G16" s="5"/>
      <c r="H16" s="5"/>
    </row>
    <row r="17" spans="2:8" x14ac:dyDescent="0.25">
      <c r="B17" s="29" t="s">
        <v>4</v>
      </c>
      <c r="C17" s="73"/>
      <c r="D17" s="29">
        <f>IF(C17&lt;&gt;"",HLOOKUP(C17,'costi modif rinn-ries'!$B$7:$G$12,2,TRUE),0)</f>
        <v>0</v>
      </c>
      <c r="E17" s="5"/>
      <c r="F17" s="13"/>
      <c r="G17" s="5"/>
      <c r="H17" s="5"/>
    </row>
    <row r="18" spans="2:8" x14ac:dyDescent="0.25">
      <c r="B18" s="29" t="s">
        <v>5</v>
      </c>
      <c r="C18" s="73"/>
      <c r="D18" s="29">
        <f>IF(C18&lt;&gt;"",HLOOKUP(C18,'costi modif rinn-ries'!$B$7:$G$12,3,TRUE),0)</f>
        <v>0</v>
      </c>
      <c r="E18" s="5"/>
      <c r="F18" s="5"/>
      <c r="G18" s="5"/>
      <c r="H18" s="5"/>
    </row>
    <row r="19" spans="2:8" x14ac:dyDescent="0.25">
      <c r="B19" s="29" t="s">
        <v>6</v>
      </c>
      <c r="C19" s="73"/>
      <c r="D19" s="29">
        <f>IF(C19&lt;&gt;"",HLOOKUP(C19,'costi modif rinn-ries'!$B$7:$G$12,4,TRUE),0)</f>
        <v>0</v>
      </c>
      <c r="E19" s="5"/>
      <c r="F19" s="5"/>
      <c r="G19" s="5"/>
      <c r="H19" s="5"/>
    </row>
    <row r="20" spans="2:8" x14ac:dyDescent="0.25">
      <c r="B20" s="29" t="s">
        <v>7</v>
      </c>
      <c r="C20" s="73"/>
      <c r="D20" s="29">
        <f>IF(C20&lt;&gt;"",HLOOKUP(C20,'costi modif rinn-ries'!$B$7:$G$12,5,TRUE),0)</f>
        <v>0</v>
      </c>
      <c r="E20" s="5"/>
      <c r="F20" s="5"/>
      <c r="G20" s="5"/>
      <c r="H20" s="5"/>
    </row>
    <row r="21" spans="2:8" x14ac:dyDescent="0.25">
      <c r="B21" s="29" t="s">
        <v>8</v>
      </c>
      <c r="C21" s="73"/>
      <c r="D21" s="29">
        <f>IF(C21&lt;&gt;"",HLOOKUP(C21,'costi modif rinn-ries'!$B$7:$G$12,6,TRUE),0)</f>
        <v>0</v>
      </c>
      <c r="E21" s="5"/>
      <c r="F21" s="5"/>
      <c r="G21" s="5"/>
      <c r="H21" s="5"/>
    </row>
    <row r="22" spans="2:8" x14ac:dyDescent="0.25">
      <c r="B22" s="13" t="s">
        <v>46</v>
      </c>
      <c r="C22" s="13" t="s">
        <v>45</v>
      </c>
      <c r="D22" s="34">
        <f>SUM(D17:D21)</f>
        <v>0</v>
      </c>
      <c r="E22" s="5"/>
      <c r="F22" s="5"/>
      <c r="G22" s="5"/>
      <c r="H22" s="5"/>
    </row>
    <row r="23" spans="2:8" x14ac:dyDescent="0.25">
      <c r="B23" s="5"/>
      <c r="C23" s="5"/>
      <c r="D23" s="5"/>
      <c r="E23" s="5"/>
      <c r="F23" s="5"/>
      <c r="G23" s="5"/>
      <c r="H23" s="5"/>
    </row>
    <row r="24" spans="2:8" x14ac:dyDescent="0.25">
      <c r="B24" s="22" t="s">
        <v>35</v>
      </c>
      <c r="C24" s="5"/>
      <c r="D24" s="5"/>
      <c r="E24" s="5"/>
      <c r="F24" s="5"/>
      <c r="G24" s="5"/>
      <c r="H24" s="5"/>
    </row>
    <row r="25" spans="2:8" x14ac:dyDescent="0.25">
      <c r="B25" s="29" t="s">
        <v>2</v>
      </c>
      <c r="C25" s="29" t="s">
        <v>44</v>
      </c>
      <c r="D25" s="33"/>
      <c r="E25" s="38"/>
      <c r="F25" s="38"/>
      <c r="G25" s="38"/>
      <c r="H25" s="5"/>
    </row>
    <row r="26" spans="2:8" x14ac:dyDescent="0.25">
      <c r="B26" s="29" t="s">
        <v>4</v>
      </c>
      <c r="C26" s="73"/>
      <c r="D26" s="29">
        <f>IF(C26&lt;&gt;"",HLOOKUP(C26,'costi modif rinn-ries'!$B$17:$E$23,2,TRUE),0)</f>
        <v>0</v>
      </c>
      <c r="E26" s="11"/>
      <c r="F26" s="11"/>
      <c r="G26" s="11"/>
      <c r="H26" s="5"/>
    </row>
    <row r="27" spans="2:8" x14ac:dyDescent="0.25">
      <c r="B27" s="29" t="s">
        <v>5</v>
      </c>
      <c r="C27" s="73"/>
      <c r="D27" s="29">
        <f>IF(C27&lt;&gt;"",HLOOKUP(C27,'costi modif rinn-ries'!$B$17:$E$23,3,TRUE),0)</f>
        <v>0</v>
      </c>
      <c r="E27" s="5"/>
      <c r="F27" s="5"/>
      <c r="G27" s="5"/>
      <c r="H27" s="5"/>
    </row>
    <row r="28" spans="2:8" x14ac:dyDescent="0.25">
      <c r="B28" s="29" t="s">
        <v>10</v>
      </c>
      <c r="C28" s="73"/>
      <c r="D28" s="29">
        <f>IF(C28&lt;&gt;"",HLOOKUP(C28,'costi modif rinn-ries'!$B$17:$E$23,4,TRUE),0)</f>
        <v>0</v>
      </c>
      <c r="E28" s="5"/>
      <c r="F28" s="5"/>
      <c r="G28" s="5"/>
      <c r="H28" s="5"/>
    </row>
    <row r="29" spans="2:8" x14ac:dyDescent="0.25">
      <c r="B29" s="29" t="s">
        <v>11</v>
      </c>
      <c r="C29" s="73"/>
      <c r="D29" s="29">
        <f>IF(C29&lt;&gt;"",HLOOKUP(C29,'costi modif rinn-ries'!$B$17:$E$23,5,TRUE),0)</f>
        <v>0</v>
      </c>
      <c r="E29" s="5"/>
      <c r="F29" s="5"/>
      <c r="G29" s="5"/>
      <c r="H29" s="5"/>
    </row>
    <row r="30" spans="2:8" x14ac:dyDescent="0.25">
      <c r="B30" s="29" t="s">
        <v>12</v>
      </c>
      <c r="C30" s="73"/>
      <c r="D30" s="29">
        <f>IF(C30&lt;&gt;"",HLOOKUP(C30,'costi modif rinn-ries'!$B$17:$E$23,6,TRUE),0)</f>
        <v>0</v>
      </c>
      <c r="E30" s="13"/>
      <c r="F30" s="13"/>
      <c r="G30" s="13"/>
      <c r="H30" s="5"/>
    </row>
    <row r="31" spans="2:8" x14ac:dyDescent="0.25">
      <c r="B31" s="29" t="s">
        <v>13</v>
      </c>
      <c r="C31" s="73"/>
      <c r="D31" s="29">
        <f>IF(C31&lt;&gt;"",HLOOKUP(C31,'costi modif rinn-ries'!$B$17:$E$23,7,TRUE),0)</f>
        <v>0</v>
      </c>
      <c r="E31" s="5"/>
      <c r="F31" s="5"/>
      <c r="G31" s="5"/>
      <c r="H31" s="5"/>
    </row>
    <row r="32" spans="2:8" x14ac:dyDescent="0.25">
      <c r="B32" s="13" t="s">
        <v>47</v>
      </c>
      <c r="C32" s="5"/>
      <c r="D32" s="34">
        <f>SUM(D26:D31)</f>
        <v>0</v>
      </c>
      <c r="E32" s="5"/>
      <c r="F32" s="5"/>
      <c r="G32" s="5"/>
      <c r="H32" s="5"/>
    </row>
    <row r="33" spans="2:8" x14ac:dyDescent="0.25">
      <c r="B33" s="5"/>
      <c r="C33" s="5"/>
      <c r="D33" s="5"/>
      <c r="E33" s="5"/>
      <c r="F33" s="5"/>
      <c r="G33" s="5"/>
      <c r="H33" s="5"/>
    </row>
    <row r="34" spans="2:8" x14ac:dyDescent="0.25">
      <c r="B34" s="5" t="s">
        <v>14</v>
      </c>
      <c r="C34" s="5"/>
      <c r="D34" s="5"/>
      <c r="E34" s="5"/>
      <c r="F34" s="5" t="s">
        <v>15</v>
      </c>
      <c r="G34" s="5"/>
      <c r="H34" s="5"/>
    </row>
    <row r="35" spans="2:8" x14ac:dyDescent="0.25">
      <c r="B35" s="29" t="s">
        <v>16</v>
      </c>
      <c r="C35" s="29"/>
      <c r="D35" s="5"/>
      <c r="E35" s="5"/>
      <c r="F35" s="29" t="s">
        <v>16</v>
      </c>
      <c r="G35" s="29"/>
      <c r="H35" s="5"/>
    </row>
    <row r="36" spans="2:8" x14ac:dyDescent="0.25">
      <c r="B36" s="29" t="s">
        <v>17</v>
      </c>
      <c r="C36" s="73"/>
      <c r="D36" s="5"/>
      <c r="E36" s="5"/>
      <c r="F36" s="29" t="s">
        <v>17</v>
      </c>
      <c r="G36" s="73"/>
      <c r="H36" s="5"/>
    </row>
    <row r="37" spans="2:8" x14ac:dyDescent="0.25">
      <c r="B37" s="29" t="s">
        <v>18</v>
      </c>
      <c r="C37" s="73"/>
      <c r="D37" s="5"/>
      <c r="E37" s="5"/>
      <c r="F37" s="29" t="s">
        <v>18</v>
      </c>
      <c r="G37" s="73"/>
      <c r="H37" s="5"/>
    </row>
    <row r="38" spans="2:8" x14ac:dyDescent="0.25">
      <c r="B38" s="29" t="s">
        <v>19</v>
      </c>
      <c r="C38" s="73"/>
      <c r="D38" s="5"/>
      <c r="E38" s="5"/>
      <c r="F38" s="29" t="s">
        <v>19</v>
      </c>
      <c r="G38" s="73"/>
      <c r="H38" s="5"/>
    </row>
    <row r="39" spans="2:8" x14ac:dyDescent="0.25">
      <c r="B39" s="29" t="s">
        <v>20</v>
      </c>
      <c r="C39" s="73"/>
      <c r="D39" s="5"/>
      <c r="E39" s="5"/>
      <c r="F39" s="29" t="s">
        <v>20</v>
      </c>
      <c r="G39" s="73"/>
      <c r="H39" s="5"/>
    </row>
    <row r="40" spans="2:8" x14ac:dyDescent="0.25">
      <c r="B40" s="29" t="s">
        <v>21</v>
      </c>
      <c r="C40" s="73"/>
      <c r="D40" s="5"/>
      <c r="E40" s="5"/>
      <c r="F40" s="29" t="s">
        <v>21</v>
      </c>
      <c r="G40" s="73"/>
      <c r="H40" s="5"/>
    </row>
    <row r="41" spans="2:8" x14ac:dyDescent="0.25">
      <c r="B41" s="13" t="s">
        <v>48</v>
      </c>
      <c r="C41" s="34">
        <f>IF(C36&lt;&gt;"",HLOOKUP(B36,'costi modif rinn-ries'!C27:G28,2,FALSE),IF(C37&lt;&gt;"",HLOOKUP(B37,'costi modif rinn-ries'!C27:G28,2,FALSE),(IF(C38&lt;&gt;"",HLOOKUP(B38,'costi modif rinn-ries'!C27:G28,2,FALSE),(IF(C39&lt;&gt;"",HLOOKUP(B39,'costi modif rinn-ries'!C27:G28,2,FALSE),IF(C40&lt;&gt;"",HLOOKUP(B40,'costi modif rinn-ries'!C27:G28,2,FALSE),0)))))))</f>
        <v>0</v>
      </c>
      <c r="D41" s="5"/>
      <c r="E41" s="5"/>
      <c r="F41" s="13" t="s">
        <v>49</v>
      </c>
      <c r="G41" s="34">
        <f>IF(G36&lt;&gt;"",HLOOKUP(F36,'costi modif rinn-ries'!C32:G33,2,FALSE),IF(G37&lt;&gt;"",HLOOKUP(F37,'costi modif rinn-ries'!C32:G33,2,FALSE),(IF(G38&lt;&gt;"",HLOOKUP(F38,'costi modif rinn-ries'!C32:G33,2,FALSE),(IF(G39&lt;&gt;"",HLOOKUP(F39,'costi modif rinn-ries'!C32:G33,2,FALSE),IF(G40&lt;&gt;"",HLOOKUP(F40,'costi modif rinn-ries'!C32:G33,2,FALSE),0)))))))</f>
        <v>0</v>
      </c>
      <c r="H41" s="5"/>
    </row>
    <row r="42" spans="2:8" x14ac:dyDescent="0.25">
      <c r="B42" s="5"/>
      <c r="C42" s="5"/>
      <c r="D42" s="5"/>
      <c r="E42" s="5"/>
      <c r="F42" s="5"/>
      <c r="G42" s="5"/>
      <c r="H42" s="5"/>
    </row>
    <row r="43" spans="2:8" x14ac:dyDescent="0.25">
      <c r="B43" s="5" t="s">
        <v>28</v>
      </c>
      <c r="C43" s="5"/>
      <c r="D43" s="5"/>
      <c r="E43" s="5"/>
      <c r="F43" s="5"/>
      <c r="G43" s="5"/>
      <c r="H43" s="5"/>
    </row>
    <row r="44" spans="2:8" x14ac:dyDescent="0.25">
      <c r="B44" s="5" t="s">
        <v>50</v>
      </c>
      <c r="C44" s="5"/>
      <c r="D44" s="5"/>
      <c r="E44" s="5"/>
      <c r="F44" s="5"/>
      <c r="G44" s="5"/>
      <c r="H44" s="5"/>
    </row>
    <row r="45" spans="2:8" x14ac:dyDescent="0.25">
      <c r="B45" s="31" t="s">
        <v>22</v>
      </c>
      <c r="C45" s="72"/>
      <c r="D45" s="29">
        <f>IF(C45&lt;&gt;"",VLOOKUP(B45,'costi modif rinn-ries'!$A$38:$C$43,3,FALSE),0)</f>
        <v>0</v>
      </c>
      <c r="E45" s="5"/>
      <c r="F45" s="5"/>
      <c r="G45" s="5"/>
      <c r="H45" s="5"/>
    </row>
    <row r="46" spans="2:8" x14ac:dyDescent="0.25">
      <c r="B46" s="31" t="s">
        <v>23</v>
      </c>
      <c r="C46" s="72"/>
      <c r="D46" s="29">
        <f>IF(C46&lt;&gt;"",VLOOKUP(B46,'costi modif rinn-ries'!$A$38:$C$43,3,FALSE),0)</f>
        <v>0</v>
      </c>
      <c r="E46" s="5"/>
      <c r="F46" s="5"/>
      <c r="G46" s="5"/>
      <c r="H46" s="5"/>
    </row>
    <row r="47" spans="2:8" x14ac:dyDescent="0.25">
      <c r="B47" s="31" t="s">
        <v>24</v>
      </c>
      <c r="C47" s="72"/>
      <c r="D47" s="29">
        <f>IF(C47&lt;&gt;"",VLOOKUP(B47,'costi modif rinn-ries'!$A$38:$C$43,3,FALSE),0)</f>
        <v>0</v>
      </c>
      <c r="E47" s="5"/>
      <c r="F47" s="5"/>
      <c r="G47" s="5"/>
      <c r="H47" s="5"/>
    </row>
    <row r="48" spans="2:8" x14ac:dyDescent="0.25">
      <c r="B48" s="31" t="s">
        <v>25</v>
      </c>
      <c r="C48" s="72"/>
      <c r="D48" s="29">
        <f>IF(C48&lt;&gt;"",VLOOKUP(B48,'costi modif rinn-ries'!$A$38:$C$43,3,FALSE),0)</f>
        <v>0</v>
      </c>
      <c r="E48" s="5"/>
      <c r="F48" s="5"/>
      <c r="G48" s="5"/>
      <c r="H48" s="5"/>
    </row>
    <row r="49" spans="2:8" x14ac:dyDescent="0.25">
      <c r="B49" s="31" t="s">
        <v>26</v>
      </c>
      <c r="C49" s="72"/>
      <c r="D49" s="29">
        <f>IF(C49&lt;&gt;"",VLOOKUP(B49,'costi modif rinn-ries'!$A$38:$C$43,3,FALSE),0)</f>
        <v>0</v>
      </c>
      <c r="E49" s="5"/>
      <c r="F49" s="5"/>
      <c r="G49" s="5"/>
      <c r="H49" s="5"/>
    </row>
    <row r="50" spans="2:8" x14ac:dyDescent="0.25">
      <c r="B50" s="31" t="s">
        <v>27</v>
      </c>
      <c r="C50" s="72"/>
      <c r="D50" s="29">
        <f>IF(C50&lt;&gt;"",VLOOKUP(B50,'costi modif rinn-ries'!$A$38:$C$43,3,FALSE),0)</f>
        <v>0</v>
      </c>
      <c r="E50" s="5"/>
      <c r="F50" s="5"/>
      <c r="G50" s="5"/>
      <c r="H50" s="5"/>
    </row>
    <row r="51" spans="2:8" x14ac:dyDescent="0.25">
      <c r="B51" s="13" t="s">
        <v>51</v>
      </c>
      <c r="C51" s="5"/>
      <c r="D51" s="34">
        <f>SUM(D45:D50)</f>
        <v>0</v>
      </c>
      <c r="E51" s="5"/>
      <c r="F51" s="5"/>
      <c r="G51" s="5"/>
      <c r="H51" s="5"/>
    </row>
    <row r="52" spans="2:8" ht="15.75" thickBot="1" x14ac:dyDescent="0.3"/>
    <row r="53" spans="2:8" ht="21.75" thickTop="1" thickBot="1" x14ac:dyDescent="0.35">
      <c r="B53" s="41" t="s">
        <v>56</v>
      </c>
      <c r="C53" s="42"/>
      <c r="D53" s="42"/>
      <c r="E53" s="42"/>
      <c r="F53" s="42"/>
      <c r="G53" s="42"/>
      <c r="H53" s="43"/>
    </row>
    <row r="54" spans="2:8" ht="15.75" thickTop="1" x14ac:dyDescent="0.25"/>
    <row r="55" spans="2:8" x14ac:dyDescent="0.25">
      <c r="B55" t="s">
        <v>58</v>
      </c>
    </row>
    <row r="56" spans="2:8" x14ac:dyDescent="0.25">
      <c r="B56" s="29" t="s">
        <v>52</v>
      </c>
      <c r="C56" s="71"/>
    </row>
    <row r="57" spans="2:8" x14ac:dyDescent="0.25">
      <c r="B57" s="29" t="s">
        <v>55</v>
      </c>
      <c r="C57" s="71"/>
    </row>
    <row r="59" spans="2:8" x14ac:dyDescent="0.25">
      <c r="B59" t="s">
        <v>59</v>
      </c>
    </row>
    <row r="60" spans="2:8" x14ac:dyDescent="0.25">
      <c r="B60" s="29" t="s">
        <v>53</v>
      </c>
      <c r="C60" s="72"/>
    </row>
    <row r="62" spans="2:8" ht="33" x14ac:dyDescent="0.25">
      <c r="B62" s="39" t="s">
        <v>60</v>
      </c>
      <c r="C62" s="72"/>
    </row>
    <row r="64" spans="2:8" ht="15.75" thickBot="1" x14ac:dyDescent="0.3"/>
    <row r="65" spans="2:3" ht="27" thickBot="1" x14ac:dyDescent="0.45">
      <c r="B65" s="36" t="s">
        <v>54</v>
      </c>
      <c r="C65" s="37">
        <f>IF(C62="",IF(C60="",IF(AND(C56="",C57=""),SUM(D45:D50,C41,G41,D32,D22,B13),IF(AND(C56="",C57&lt;&gt;""),SUM(D45:D50,C41,G41,D32,D22,B13)*0.8,IF(AND(C56&lt;&gt;"",C57=""),SUM(D45:D50,C41,G41,D32,D22,B13)*0.7,SUM(D45:D50,C41,G41,D32,D22,B13)*0.7))),(IF(AND(C56="",C57=""),SUM(D45:D50,C41,G41,D32,D22,B13),IF(AND(C56="",C57&lt;&gt;""),SUM(D45:D50,C41,G41,D32,D22,B13)*0.8,IF(AND(C56&lt;&gt;"",C57=""),SUM(D45:D50,C41,G41,D32,D22,B13)*0.7,SUM(D45:D50,C41,G41,D32,D22,B13)*0.7))))*0.5),IF(C60="",IF(AND(C56="",C57=""),SUM(D45:D50,C41,G41,D32,D22,B13),IF(AND(C56="",C57&lt;&gt;""),SUM(D45:D50,C41,G41,D32,D22,B13)*0.8,IF(AND(C56&lt;&gt;"",C57=""),SUM(D45:D50,C41,G41,D32,D22,B13)*0.7,SUM(D45:D50,C41,G41,D32,D22,B13)*0.7))),(IF(AND(C56="",C57=""),SUM(D45:D50,C41,G41,D32,D22,B13),IF(AND(C56="",C57&lt;&gt;""),SUM(D45:D50,C41,G41,D32,D22,B13)*0.8,IF(AND(C56&lt;&gt;"",C57=""),SUM(D45:D50,C41,G41,D32,D22,B13)*0.7,SUM(D45:D50,C41,G41,D32,D22,B13)*0.7))))*0.5)-500)</f>
        <v>375</v>
      </c>
    </row>
    <row r="66" spans="2:3" ht="15.75" thickBot="1" x14ac:dyDescent="0.3"/>
    <row r="67" spans="2:3" ht="79.5" thickBot="1" x14ac:dyDescent="0.45">
      <c r="B67" s="40" t="s">
        <v>61</v>
      </c>
      <c r="C67" s="37">
        <f>C65/2</f>
        <v>187.5</v>
      </c>
    </row>
  </sheetData>
  <sheetProtection algorithmName="SHA-512" hashValue="Xx7Im1aYabdajMI4X444cmeaKElROt+/mF9SWnhCqGX7BRsAWjhbUxM02A8ixeOaNdqSlySyw86DWSoKUgNqaA==" saltValue="LEsc839i1kRqtVJWs7iv9w==" spinCount="100000" sheet="1" objects="1" scenarios="1"/>
  <mergeCells count="12">
    <mergeCell ref="B53:H53"/>
    <mergeCell ref="B1:H1"/>
    <mergeCell ref="B2:H3"/>
    <mergeCell ref="B5:C5"/>
    <mergeCell ref="D5:H5"/>
    <mergeCell ref="B6:C6"/>
    <mergeCell ref="D6:H6"/>
    <mergeCell ref="B7:C7"/>
    <mergeCell ref="D7:H7"/>
    <mergeCell ref="B8:C8"/>
    <mergeCell ref="D8:H8"/>
    <mergeCell ref="B10:H10"/>
  </mergeCells>
  <pageMargins left="0.25" right="0.25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E23" sqref="E23"/>
    </sheetView>
  </sheetViews>
  <sheetFormatPr defaultRowHeight="15" x14ac:dyDescent="0.25"/>
  <cols>
    <col min="1" max="1" width="39.85546875" customWidth="1"/>
  </cols>
  <sheetData>
    <row r="1" spans="1:8" ht="21.75" thickBot="1" x14ac:dyDescent="0.4">
      <c r="A1" s="67" t="s">
        <v>34</v>
      </c>
      <c r="B1" s="68"/>
      <c r="C1" s="68"/>
      <c r="D1" s="68"/>
      <c r="E1" s="68"/>
      <c r="F1" s="68"/>
      <c r="G1" s="69"/>
    </row>
    <row r="2" spans="1:8" ht="15.75" thickBot="1" x14ac:dyDescent="0.3">
      <c r="A2" t="s">
        <v>0</v>
      </c>
    </row>
    <row r="3" spans="1:8" ht="15.75" thickBot="1" x14ac:dyDescent="0.3">
      <c r="A3" s="10">
        <v>375</v>
      </c>
    </row>
    <row r="5" spans="1:8" ht="15.75" thickBot="1" x14ac:dyDescent="0.3">
      <c r="A5" s="1" t="s">
        <v>1</v>
      </c>
    </row>
    <row r="6" spans="1:8" x14ac:dyDescent="0.25">
      <c r="A6" s="2"/>
      <c r="B6" s="70" t="s">
        <v>3</v>
      </c>
      <c r="C6" s="70"/>
      <c r="D6" s="70"/>
      <c r="E6" s="70"/>
      <c r="F6" s="70"/>
      <c r="G6" s="70"/>
      <c r="H6" s="70"/>
    </row>
    <row r="7" spans="1:8" x14ac:dyDescent="0.25">
      <c r="A7" s="3" t="s">
        <v>2</v>
      </c>
      <c r="B7" s="35">
        <v>1</v>
      </c>
      <c r="C7" s="35">
        <v>2</v>
      </c>
      <c r="D7" s="35">
        <v>4</v>
      </c>
      <c r="E7" s="35">
        <v>9</v>
      </c>
      <c r="F7" s="35">
        <v>21</v>
      </c>
      <c r="G7" s="4">
        <v>60</v>
      </c>
    </row>
    <row r="8" spans="1:8" x14ac:dyDescent="0.25">
      <c r="A8" s="3" t="s">
        <v>4</v>
      </c>
      <c r="B8" s="11">
        <v>90</v>
      </c>
      <c r="C8" s="11">
        <v>90</v>
      </c>
      <c r="D8" s="11">
        <v>90</v>
      </c>
      <c r="E8" s="11">
        <v>90</v>
      </c>
      <c r="F8" s="11">
        <v>90</v>
      </c>
      <c r="G8" s="6">
        <v>90</v>
      </c>
    </row>
    <row r="9" spans="1:8" x14ac:dyDescent="0.25">
      <c r="A9" s="3" t="s">
        <v>5</v>
      </c>
      <c r="B9" s="5">
        <v>360</v>
      </c>
      <c r="C9" s="5">
        <v>562.5</v>
      </c>
      <c r="D9" s="5">
        <v>900</v>
      </c>
      <c r="E9" s="5">
        <v>1350</v>
      </c>
      <c r="F9" s="5">
        <v>2025</v>
      </c>
      <c r="G9" s="6">
        <v>5400</v>
      </c>
    </row>
    <row r="10" spans="1:8" x14ac:dyDescent="0.25">
      <c r="A10" s="3" t="s">
        <v>6</v>
      </c>
      <c r="B10" s="5">
        <v>675</v>
      </c>
      <c r="C10" s="5">
        <v>1125</v>
      </c>
      <c r="D10" s="5">
        <v>1800</v>
      </c>
      <c r="E10" s="5">
        <v>2250</v>
      </c>
      <c r="F10" s="5">
        <v>3150</v>
      </c>
      <c r="G10" s="6">
        <v>9000</v>
      </c>
    </row>
    <row r="11" spans="1:8" x14ac:dyDescent="0.25">
      <c r="A11" s="3" t="s">
        <v>7</v>
      </c>
      <c r="B11" s="5">
        <v>1350</v>
      </c>
      <c r="C11" s="5">
        <v>3375</v>
      </c>
      <c r="D11" s="5">
        <v>5400</v>
      </c>
      <c r="E11" s="5">
        <v>7425</v>
      </c>
      <c r="F11" s="5">
        <v>9000</v>
      </c>
      <c r="G11" s="6">
        <v>14850</v>
      </c>
    </row>
    <row r="12" spans="1:8" ht="15.75" thickBot="1" x14ac:dyDescent="0.3">
      <c r="A12" s="7" t="s">
        <v>8</v>
      </c>
      <c r="B12" s="8">
        <v>1575</v>
      </c>
      <c r="C12" s="8">
        <v>3600</v>
      </c>
      <c r="D12" s="8">
        <v>7200</v>
      </c>
      <c r="E12" s="8">
        <v>13500</v>
      </c>
      <c r="F12" s="8">
        <v>15300</v>
      </c>
      <c r="G12" s="9">
        <v>22050</v>
      </c>
    </row>
    <row r="13" spans="1:8" x14ac:dyDescent="0.25">
      <c r="A13" s="5"/>
      <c r="B13" s="5"/>
      <c r="C13" s="5"/>
      <c r="D13" s="5"/>
      <c r="E13" s="5"/>
      <c r="F13" s="5"/>
      <c r="G13" s="5"/>
    </row>
    <row r="15" spans="1:8" ht="15.75" thickBot="1" x14ac:dyDescent="0.3">
      <c r="A15" s="1" t="s">
        <v>35</v>
      </c>
    </row>
    <row r="16" spans="1:8" x14ac:dyDescent="0.25">
      <c r="A16" s="2"/>
      <c r="B16" s="70" t="s">
        <v>9</v>
      </c>
      <c r="C16" s="70"/>
      <c r="D16" s="70"/>
      <c r="E16" s="70"/>
      <c r="F16" s="70"/>
    </row>
    <row r="17" spans="1:7" x14ac:dyDescent="0.25">
      <c r="A17" s="3" t="s">
        <v>2</v>
      </c>
      <c r="B17" s="35">
        <v>1</v>
      </c>
      <c r="C17" s="35">
        <v>2</v>
      </c>
      <c r="D17" s="35">
        <v>4</v>
      </c>
      <c r="E17" s="4">
        <v>9</v>
      </c>
    </row>
    <row r="18" spans="1:7" x14ac:dyDescent="0.25">
      <c r="A18" s="3" t="s">
        <v>4</v>
      </c>
      <c r="B18" s="11">
        <v>23</v>
      </c>
      <c r="C18" s="11">
        <v>45</v>
      </c>
      <c r="D18" s="11">
        <v>45</v>
      </c>
      <c r="E18" s="12">
        <v>180</v>
      </c>
    </row>
    <row r="19" spans="1:7" x14ac:dyDescent="0.25">
      <c r="A19" s="3" t="s">
        <v>5</v>
      </c>
      <c r="B19" s="5">
        <v>428</v>
      </c>
      <c r="C19" s="5">
        <v>675</v>
      </c>
      <c r="D19" s="5">
        <v>900</v>
      </c>
      <c r="E19" s="6">
        <v>2250</v>
      </c>
    </row>
    <row r="20" spans="1:7" x14ac:dyDescent="0.25">
      <c r="A20" s="3" t="s">
        <v>10</v>
      </c>
      <c r="B20" s="5">
        <v>788</v>
      </c>
      <c r="C20" s="5">
        <v>1260</v>
      </c>
      <c r="D20" s="5">
        <v>1890</v>
      </c>
      <c r="E20" s="6">
        <v>3600</v>
      </c>
    </row>
    <row r="21" spans="1:7" x14ac:dyDescent="0.25">
      <c r="A21" s="3" t="s">
        <v>11</v>
      </c>
      <c r="B21" s="5">
        <v>1035</v>
      </c>
      <c r="C21" s="5">
        <v>1710</v>
      </c>
      <c r="D21" s="5">
        <v>2610</v>
      </c>
      <c r="E21" s="6">
        <v>4500</v>
      </c>
    </row>
    <row r="22" spans="1:7" x14ac:dyDescent="0.25">
      <c r="A22" s="3" t="s">
        <v>12</v>
      </c>
      <c r="B22" s="13">
        <v>1580</v>
      </c>
      <c r="C22" s="13">
        <v>3375</v>
      </c>
      <c r="D22" s="13">
        <v>6750</v>
      </c>
      <c r="E22" s="14">
        <v>13050</v>
      </c>
    </row>
    <row r="23" spans="1:7" ht="15.75" thickBot="1" x14ac:dyDescent="0.3">
      <c r="A23" s="7" t="s">
        <v>13</v>
      </c>
      <c r="B23" s="8">
        <v>2025</v>
      </c>
      <c r="C23" s="8">
        <v>4500</v>
      </c>
      <c r="D23" s="8">
        <v>9000</v>
      </c>
      <c r="E23" s="9">
        <v>13500</v>
      </c>
    </row>
    <row r="24" spans="1:7" x14ac:dyDescent="0.25">
      <c r="A24" s="5"/>
      <c r="B24" s="5"/>
      <c r="C24" s="5"/>
      <c r="D24" s="5"/>
      <c r="E24" s="5"/>
    </row>
    <row r="26" spans="1:7" ht="15.75" thickBot="1" x14ac:dyDescent="0.3">
      <c r="A26" t="s">
        <v>14</v>
      </c>
    </row>
    <row r="27" spans="1:7" x14ac:dyDescent="0.25">
      <c r="A27" s="15" t="s">
        <v>16</v>
      </c>
      <c r="B27" s="16">
        <v>0</v>
      </c>
      <c r="C27" s="16" t="s">
        <v>17</v>
      </c>
      <c r="D27" s="16" t="s">
        <v>18</v>
      </c>
      <c r="E27" s="16" t="s">
        <v>19</v>
      </c>
      <c r="F27" s="16" t="s">
        <v>20</v>
      </c>
      <c r="G27" s="17" t="s">
        <v>21</v>
      </c>
    </row>
    <row r="28" spans="1:7" ht="15.75" thickBot="1" x14ac:dyDescent="0.3">
      <c r="A28" s="7"/>
      <c r="B28" s="8">
        <v>0</v>
      </c>
      <c r="C28" s="8">
        <v>225</v>
      </c>
      <c r="D28" s="8">
        <v>450</v>
      </c>
      <c r="E28" s="8">
        <v>990</v>
      </c>
      <c r="F28" s="8">
        <v>1440</v>
      </c>
      <c r="G28" s="9">
        <v>2250</v>
      </c>
    </row>
    <row r="29" spans="1:7" x14ac:dyDescent="0.25">
      <c r="A29" s="5"/>
      <c r="B29" s="5"/>
      <c r="C29" s="5"/>
      <c r="D29" s="5"/>
      <c r="E29" s="5"/>
      <c r="F29" s="5"/>
      <c r="G29" s="5"/>
    </row>
    <row r="31" spans="1:7" ht="15.75" thickBot="1" x14ac:dyDescent="0.3">
      <c r="A31" t="s">
        <v>15</v>
      </c>
    </row>
    <row r="32" spans="1:7" x14ac:dyDescent="0.25">
      <c r="A32" s="15" t="s">
        <v>16</v>
      </c>
      <c r="B32" s="16">
        <v>0</v>
      </c>
      <c r="C32" s="16" t="s">
        <v>17</v>
      </c>
      <c r="D32" s="16" t="s">
        <v>18</v>
      </c>
      <c r="E32" s="16" t="s">
        <v>19</v>
      </c>
      <c r="F32" s="16" t="s">
        <v>20</v>
      </c>
      <c r="G32" s="17" t="s">
        <v>21</v>
      </c>
    </row>
    <row r="33" spans="1:7" ht="15.75" thickBot="1" x14ac:dyDescent="0.3">
      <c r="A33" s="7"/>
      <c r="B33" s="8">
        <v>0</v>
      </c>
      <c r="C33" s="8">
        <v>113</v>
      </c>
      <c r="D33" s="8">
        <v>225</v>
      </c>
      <c r="E33" s="8">
        <v>540</v>
      </c>
      <c r="F33" s="8">
        <v>810</v>
      </c>
      <c r="G33" s="9">
        <v>1350</v>
      </c>
    </row>
    <row r="34" spans="1:7" x14ac:dyDescent="0.25">
      <c r="A34" s="5"/>
      <c r="B34" s="5"/>
      <c r="C34" s="5"/>
      <c r="D34" s="5"/>
      <c r="E34" s="5"/>
      <c r="F34" s="5"/>
      <c r="G34" s="5"/>
    </row>
    <row r="36" spans="1:7" x14ac:dyDescent="0.25">
      <c r="A36" t="s">
        <v>28</v>
      </c>
    </row>
    <row r="37" spans="1:7" ht="15.75" thickBot="1" x14ac:dyDescent="0.3">
      <c r="A37" t="s">
        <v>33</v>
      </c>
      <c r="E37" t="s">
        <v>29</v>
      </c>
    </row>
    <row r="38" spans="1:7" x14ac:dyDescent="0.25">
      <c r="A38" s="2" t="s">
        <v>22</v>
      </c>
      <c r="B38" s="23">
        <v>0</v>
      </c>
      <c r="C38" s="17">
        <v>375</v>
      </c>
      <c r="E38" t="s">
        <v>30</v>
      </c>
    </row>
    <row r="39" spans="1:7" x14ac:dyDescent="0.25">
      <c r="A39" s="18" t="s">
        <v>23</v>
      </c>
      <c r="B39" s="22">
        <v>0</v>
      </c>
      <c r="C39" s="6">
        <v>750</v>
      </c>
      <c r="E39" t="s">
        <v>4</v>
      </c>
    </row>
    <row r="40" spans="1:7" x14ac:dyDescent="0.25">
      <c r="A40" s="18" t="s">
        <v>24</v>
      </c>
      <c r="B40" s="22">
        <v>0</v>
      </c>
      <c r="C40" s="6">
        <v>600</v>
      </c>
      <c r="E40" t="s">
        <v>4</v>
      </c>
    </row>
    <row r="41" spans="1:7" x14ac:dyDescent="0.25">
      <c r="A41" s="18" t="s">
        <v>25</v>
      </c>
      <c r="B41" s="22">
        <v>0</v>
      </c>
      <c r="C41" s="6">
        <v>150</v>
      </c>
      <c r="E41" t="s">
        <v>31</v>
      </c>
    </row>
    <row r="42" spans="1:7" x14ac:dyDescent="0.25">
      <c r="A42" s="18" t="s">
        <v>26</v>
      </c>
      <c r="B42" s="22">
        <v>0</v>
      </c>
      <c r="C42" s="6">
        <v>300</v>
      </c>
      <c r="E42" t="s">
        <v>4</v>
      </c>
    </row>
    <row r="43" spans="1:7" ht="15.75" thickBot="1" x14ac:dyDescent="0.3">
      <c r="A43" s="19" t="s">
        <v>27</v>
      </c>
      <c r="B43" s="30">
        <v>0</v>
      </c>
      <c r="C43" s="9">
        <v>900</v>
      </c>
      <c r="E43" t="s">
        <v>4</v>
      </c>
    </row>
    <row r="45" spans="1:7" ht="15.75" thickBot="1" x14ac:dyDescent="0.3">
      <c r="A45" s="20" t="s">
        <v>36</v>
      </c>
    </row>
    <row r="46" spans="1:7" ht="15.75" thickBot="1" x14ac:dyDescent="0.3">
      <c r="A46" s="24" t="s">
        <v>32</v>
      </c>
      <c r="B46" s="6">
        <v>500</v>
      </c>
    </row>
    <row r="47" spans="1:7" x14ac:dyDescent="0.25">
      <c r="A47" s="21"/>
      <c r="B47" s="5"/>
    </row>
  </sheetData>
  <sheetProtection algorithmName="SHA-512" hashValue="xKEA8R7EnOaIsuBWiEsOktFGCDWwDGWhs6+54rLEzc/WKoQttd7fWKI+s5yImVI5DMC0lv+WUCX1hnv3OONQFw==" saltValue="53bhr2yiHpADcmIcUxAlow==" spinCount="100000" sheet="1" objects="1" scenarios="1" selectLockedCells="1" selectUnlockedCells="1"/>
  <mergeCells count="3">
    <mergeCell ref="A1:G1"/>
    <mergeCell ref="B6:H6"/>
    <mergeCell ref="B16:F16"/>
  </mergeCells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modif rinn-ries</vt:lpstr>
      <vt:lpstr>costi modif rinn-ries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2024-03-19T13:13:43Z</dcterms:modified>
</cp:coreProperties>
</file>