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R:\SPORTSOC2\PIANO_DI_ZONA_2019\FONDI PON E STATALI\AVVISO PN 2024 INTEGRA\PROCEDURA COPROGETTAZIONE\AVVISO coprogettazione\da pubblicare\"/>
    </mc:Choice>
  </mc:AlternateContent>
  <xr:revisionPtr revIDLastSave="0" documentId="13_ncr:1_{890CC320-95D6-45D3-AD88-B99043047A6A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piano finanziario INtegr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89" i="1" l="1"/>
  <c r="O26" i="1"/>
  <c r="R77" i="1"/>
  <c r="Q83" i="1"/>
  <c r="O84" i="1"/>
  <c r="O85" i="1"/>
  <c r="O86" i="1"/>
  <c r="O83" i="1"/>
  <c r="L87" i="1"/>
  <c r="M87" i="1"/>
  <c r="N87" i="1"/>
  <c r="K87" i="1"/>
  <c r="K44" i="1" l="1"/>
  <c r="O53" i="1"/>
  <c r="N53" i="1"/>
  <c r="M53" i="1"/>
  <c r="L53" i="1"/>
  <c r="K53" i="1"/>
  <c r="K49" i="1"/>
  <c r="K45" i="1"/>
  <c r="O36" i="1"/>
  <c r="O24" i="1"/>
  <c r="K24" i="1" s="1"/>
  <c r="N24" i="1"/>
  <c r="M24" i="1"/>
  <c r="N23" i="1"/>
  <c r="N25" i="1" s="1"/>
  <c r="N26" i="1" s="1"/>
  <c r="N22" i="1"/>
  <c r="M22" i="1"/>
  <c r="L22" i="1"/>
  <c r="K22" i="1"/>
  <c r="O20" i="1"/>
  <c r="O19" i="1"/>
  <c r="O18" i="1"/>
  <c r="Q18" i="1" s="1"/>
  <c r="N21" i="1"/>
  <c r="M21" i="1"/>
  <c r="L21" i="1"/>
  <c r="K21" i="1"/>
  <c r="N16" i="1"/>
  <c r="M16" i="1"/>
  <c r="L16" i="1"/>
  <c r="K16" i="1"/>
  <c r="O14" i="1"/>
  <c r="O13" i="1"/>
  <c r="O12" i="1"/>
  <c r="O11" i="1"/>
  <c r="O10" i="1"/>
  <c r="O9" i="1"/>
  <c r="O8" i="1"/>
  <c r="O7" i="1"/>
  <c r="O6" i="1"/>
  <c r="O5" i="1"/>
  <c r="N15" i="1"/>
  <c r="M15" i="1"/>
  <c r="M23" i="1" s="1"/>
  <c r="M25" i="1" s="1"/>
  <c r="M26" i="1" s="1"/>
  <c r="L15" i="1"/>
  <c r="L23" i="1" s="1"/>
  <c r="L25" i="1" s="1"/>
  <c r="L26" i="1" s="1"/>
  <c r="K15" i="1"/>
  <c r="O21" i="1" l="1"/>
  <c r="L24" i="1"/>
  <c r="O27" i="1"/>
  <c r="K23" i="1"/>
  <c r="O15" i="1"/>
  <c r="Q5" i="1"/>
  <c r="K27" i="1" l="1"/>
  <c r="R32" i="1"/>
  <c r="K25" i="1"/>
  <c r="K26" i="1" s="1"/>
  <c r="O23" i="1"/>
  <c r="O25" i="1" s="1"/>
  <c r="K36" i="1" l="1"/>
  <c r="O49" i="1"/>
  <c r="O42" i="1"/>
  <c r="P42" i="1" s="1"/>
  <c r="N36" i="1" l="1"/>
  <c r="M36" i="1"/>
  <c r="L36" i="1"/>
  <c r="Q36" i="1"/>
  <c r="Q61" i="1" l="1"/>
  <c r="L60" i="1"/>
  <c r="M60" i="1"/>
  <c r="N60" i="1"/>
  <c r="K60" i="1"/>
  <c r="L59" i="1"/>
  <c r="M59" i="1"/>
  <c r="N59" i="1"/>
  <c r="K59" i="1"/>
  <c r="L58" i="1"/>
  <c r="M58" i="1"/>
  <c r="N58" i="1"/>
  <c r="K58" i="1"/>
  <c r="L57" i="1"/>
  <c r="M57" i="1"/>
  <c r="N57" i="1"/>
  <c r="K57" i="1"/>
  <c r="Q57" i="1" s="1"/>
  <c r="L56" i="1"/>
  <c r="M56" i="1"/>
  <c r="N56" i="1"/>
  <c r="K56" i="1"/>
  <c r="Q56" i="1" s="1"/>
  <c r="L55" i="1"/>
  <c r="M55" i="1"/>
  <c r="N55" i="1"/>
  <c r="K55" i="1"/>
  <c r="Q55" i="1" s="1"/>
  <c r="L54" i="1"/>
  <c r="M54" i="1"/>
  <c r="N54" i="1"/>
  <c r="K54" i="1"/>
  <c r="O54" i="1"/>
  <c r="L52" i="1"/>
  <c r="M52" i="1"/>
  <c r="N52" i="1"/>
  <c r="K52" i="1"/>
  <c r="L51" i="1"/>
  <c r="M51" i="1"/>
  <c r="N51" i="1"/>
  <c r="K51" i="1"/>
  <c r="Q51" i="1" s="1"/>
  <c r="L50" i="1"/>
  <c r="M50" i="1"/>
  <c r="N50" i="1"/>
  <c r="K50" i="1"/>
  <c r="L49" i="1"/>
  <c r="L63" i="1" s="1"/>
  <c r="M49" i="1"/>
  <c r="M63" i="1" s="1"/>
  <c r="N49" i="1"/>
  <c r="N63" i="1" s="1"/>
  <c r="Q45" i="1"/>
  <c r="L44" i="1"/>
  <c r="M44" i="1"/>
  <c r="N44" i="1"/>
  <c r="Q44" i="1"/>
  <c r="O43" i="1"/>
  <c r="P43" i="1" s="1"/>
  <c r="L43" i="1"/>
  <c r="M43" i="1"/>
  <c r="N43" i="1"/>
  <c r="K43" i="1"/>
  <c r="L42" i="1"/>
  <c r="M42" i="1"/>
  <c r="N42" i="1"/>
  <c r="K42" i="1"/>
  <c r="L41" i="1"/>
  <c r="M41" i="1"/>
  <c r="N41" i="1"/>
  <c r="K41" i="1"/>
  <c r="Q41" i="1" s="1"/>
  <c r="L40" i="1"/>
  <c r="M40" i="1"/>
  <c r="N40" i="1"/>
  <c r="K40" i="1"/>
  <c r="L38" i="1"/>
  <c r="M38" i="1"/>
  <c r="N38" i="1"/>
  <c r="L39" i="1"/>
  <c r="M39" i="1"/>
  <c r="N39" i="1"/>
  <c r="K39" i="1"/>
  <c r="Q39" i="1" s="1"/>
  <c r="K38" i="1"/>
  <c r="L37" i="1"/>
  <c r="L47" i="1" s="1"/>
  <c r="M37" i="1"/>
  <c r="M47" i="1" s="1"/>
  <c r="M68" i="1" s="1"/>
  <c r="N37" i="1"/>
  <c r="N47" i="1" s="1"/>
  <c r="N68" i="1" s="1"/>
  <c r="K37" i="1"/>
  <c r="N65" i="1" l="1"/>
  <c r="N66" i="1" s="1"/>
  <c r="K63" i="1"/>
  <c r="L68" i="1"/>
  <c r="L69" i="1" s="1"/>
  <c r="L65" i="1"/>
  <c r="L66" i="1" s="1"/>
  <c r="M65" i="1"/>
  <c r="M66" i="1" s="1"/>
  <c r="Q37" i="1"/>
  <c r="K47" i="1"/>
  <c r="Q42" i="1"/>
  <c r="Q52" i="1"/>
  <c r="Q62" i="1" s="1"/>
  <c r="R44" i="1"/>
  <c r="R46" i="1" s="1"/>
  <c r="Q46" i="1"/>
  <c r="Q60" i="1"/>
  <c r="Q59" i="1"/>
  <c r="Q53" i="1"/>
  <c r="Q50" i="1"/>
  <c r="Q49" i="1"/>
  <c r="Q54" i="1"/>
  <c r="Q58" i="1"/>
  <c r="R36" i="1"/>
  <c r="Q40" i="1"/>
  <c r="R40" i="1" s="1"/>
  <c r="Q38" i="1"/>
  <c r="R38" i="1" s="1"/>
  <c r="Q43" i="1"/>
  <c r="R42" i="1" s="1"/>
  <c r="O47" i="1" l="1"/>
  <c r="K68" i="1"/>
  <c r="K69" i="1" s="1"/>
  <c r="K65" i="1"/>
  <c r="K66" i="1" s="1"/>
  <c r="O66" i="1" s="1"/>
  <c r="O63" i="1"/>
  <c r="O65" i="1" s="1"/>
  <c r="N69" i="1"/>
  <c r="M69" i="1"/>
  <c r="O58" i="1"/>
  <c r="O57" i="1"/>
  <c r="O56" i="1"/>
  <c r="O55" i="1"/>
  <c r="O52" i="1"/>
  <c r="O51" i="1"/>
  <c r="O50" i="1"/>
  <c r="O59" i="1"/>
  <c r="O60" i="1"/>
  <c r="O61" i="1"/>
  <c r="O45" i="1"/>
  <c r="O44" i="1"/>
  <c r="P44" i="1" s="1"/>
  <c r="O41" i="1"/>
  <c r="O40" i="1"/>
  <c r="P40" i="1" s="1"/>
  <c r="O39" i="1"/>
  <c r="O38" i="1"/>
  <c r="P38" i="1" s="1"/>
  <c r="O37" i="1"/>
  <c r="P36" i="1" s="1"/>
  <c r="O48" i="1" l="1"/>
  <c r="P46" i="1"/>
  <c r="O62" i="1"/>
  <c r="O64" i="1"/>
  <c r="O68" i="1"/>
  <c r="O69" i="1"/>
  <c r="O46" i="1"/>
  <c r="M64" i="1" l="1"/>
  <c r="L64" i="1"/>
  <c r="O67" i="1"/>
  <c r="O70" i="1"/>
  <c r="K70" i="1" s="1"/>
  <c r="K64" i="1"/>
  <c r="N64" i="1"/>
  <c r="K48" i="1"/>
  <c r="R75" i="1"/>
  <c r="K30" i="1"/>
  <c r="N27" i="1"/>
  <c r="N30" i="1" s="1"/>
  <c r="M27" i="1"/>
  <c r="M30" i="1" s="1"/>
  <c r="L27" i="1"/>
  <c r="L30" i="1" s="1"/>
  <c r="M31" i="1" l="1"/>
  <c r="N48" i="1"/>
  <c r="M48" i="1"/>
  <c r="L48" i="1"/>
  <c r="K67" i="1"/>
  <c r="N67" i="1" l="1"/>
  <c r="M67" i="1"/>
  <c r="L67" i="1"/>
  <c r="L70" i="1"/>
  <c r="M70" i="1"/>
  <c r="N70" i="1"/>
  <c r="K73" i="1" l="1"/>
  <c r="L73" i="1"/>
  <c r="M73" i="1"/>
  <c r="N73" i="1"/>
  <c r="M74" i="1" l="1"/>
</calcChain>
</file>

<file path=xl/sharedStrings.xml><?xml version="1.0" encoding="utf-8"?>
<sst xmlns="http://schemas.openxmlformats.org/spreadsheetml/2006/main" count="166" uniqueCount="107">
  <si>
    <t>Azione</t>
  </si>
  <si>
    <t xml:space="preserve">Modulo </t>
  </si>
  <si>
    <t xml:space="preserve">Priorità </t>
  </si>
  <si>
    <t xml:space="preserve">Sottomodulo </t>
  </si>
  <si>
    <t xml:space="preserve">1.3. Affidamento ai sensi del codice del Terzo Settore </t>
  </si>
  <si>
    <t>operatori sociali</t>
  </si>
  <si>
    <t>psicologo</t>
  </si>
  <si>
    <t xml:space="preserve">operatore sociale bassa soglia </t>
  </si>
  <si>
    <t>1.4. Locazioni immobili utilizzati dai Destinatari Finali nell'ambito di attività di Housing</t>
  </si>
  <si>
    <t>Voce di costo</t>
  </si>
  <si>
    <t xml:space="preserve">costi di locazione degli immobili Housing </t>
  </si>
  <si>
    <t>m2 - Interventi di riduzione delle condizioni di Deprivazione materiale dei senza dimora e altre persone fragili</t>
  </si>
  <si>
    <t xml:space="preserve">Priorità 3 </t>
  </si>
  <si>
    <t xml:space="preserve">4.1. Tipologie di kit relativi all'acquisto e alla distribuzione di beni di prima necessità </t>
  </si>
  <si>
    <t xml:space="preserve">Beni per la persona </t>
  </si>
  <si>
    <t xml:space="preserve">1. Kit abbigliamento adulto - estate </t>
  </si>
  <si>
    <t>2. Kit abbigliamento adulto - inverno</t>
  </si>
  <si>
    <t>5. Kit biancheria intima adulto</t>
  </si>
  <si>
    <t xml:space="preserve">Beni prima assistenza </t>
  </si>
  <si>
    <t>8. Kit alimenti confezionati</t>
  </si>
  <si>
    <t xml:space="preserve">9. Kit di emergenza strada </t>
  </si>
  <si>
    <t xml:space="preserve">10. Kit sanitario </t>
  </si>
  <si>
    <t xml:space="preserve">11. Kit item per la casa </t>
  </si>
  <si>
    <t xml:space="preserve">12. Kit arredi </t>
  </si>
  <si>
    <t xml:space="preserve">14. Kit igiene casa (consumabili) </t>
  </si>
  <si>
    <t xml:space="preserve">Housing first e housing led </t>
  </si>
  <si>
    <t>Servizi a bassa soglia</t>
  </si>
  <si>
    <t xml:space="preserve">15. Kit arredo cucina </t>
  </si>
  <si>
    <t>16. Kit base attrezzature da cucina</t>
  </si>
  <si>
    <t>17. Kit accessori per la cucina</t>
  </si>
  <si>
    <t>18. Kit piccoli elettrodomestici</t>
  </si>
  <si>
    <t>19. Kit grandi elettrodomestici</t>
  </si>
  <si>
    <t>20. Kit arredo camera da letto</t>
  </si>
  <si>
    <t>Beni per l'abitazione</t>
  </si>
  <si>
    <t>Beni per lo sviluppo dell'autonomia</t>
  </si>
  <si>
    <t>5.1. Tipologie di spese relative all'acquisto e alla distribuzione di altri beni materiali</t>
  </si>
  <si>
    <t>m3 - Misure di accompagnamento</t>
  </si>
  <si>
    <t>7. Costi amministrativi, di trasporto e magazzinaggio</t>
  </si>
  <si>
    <t>7.1. Costi amministrativi, di trasporto, magazzinaggio</t>
  </si>
  <si>
    <t>6.1. Costi delle misure di accompagnamento</t>
  </si>
  <si>
    <t>Importo pari al 7% dei costi sostenuti nei Moduli 4 e 5</t>
  </si>
  <si>
    <t>Totale Moduli</t>
  </si>
  <si>
    <t>COSTO TOTALE DEL PROGETTO</t>
  </si>
  <si>
    <t>2029 (5 mesi)</t>
  </si>
  <si>
    <t>Ore settimanali</t>
  </si>
  <si>
    <t xml:space="preserve">Ore complessive </t>
  </si>
  <si>
    <t>Costo orario medio</t>
  </si>
  <si>
    <t>PER IL PERSONALE</t>
  </si>
  <si>
    <t>Descrizione voce di costo</t>
  </si>
  <si>
    <t>21. Kit per attività di laboratorio - Ludico/Artistico/Extra-Scolastico</t>
  </si>
  <si>
    <t xml:space="preserve">26. Kit strumentazione informatica per l'autonomia </t>
  </si>
  <si>
    <t>24. Kit laboratorio Piccole lavorazioni</t>
  </si>
  <si>
    <t>TOTALE PRIORITA 1</t>
  </si>
  <si>
    <t>TOTALE PRIORITA 3</t>
  </si>
  <si>
    <t>…</t>
  </si>
  <si>
    <t>1. Gestione del progetto e rafforzamento dei servizi</t>
  </si>
  <si>
    <t>referente per la gestione del progetto</t>
  </si>
  <si>
    <t>/</t>
  </si>
  <si>
    <t>altre spese (diverse da spese di personale specificare) …</t>
  </si>
  <si>
    <t>TIPOLOGIA DI SERVIZIO</t>
  </si>
  <si>
    <t>AREE DI INTERVENTO</t>
  </si>
  <si>
    <t>TIPOLOGIA DI BENI</t>
  </si>
  <si>
    <t xml:space="preserve">l1 - Interventi di rafforzamento del sistema di accoglienza per le persone e i nuclei in condizioni di elevata marginalità sociale, di presa in carico e accompagnamento nell'ambito degli interventi di Housing ad ampio spettro per le persone senza dimora </t>
  </si>
  <si>
    <t>Priorità 1</t>
  </si>
  <si>
    <t>Rispettare il budget della Priorità 1 suddiviso per annualità:</t>
  </si>
  <si>
    <t>Rispettare il budget della Priorità 3 suddiviso per annualità:</t>
  </si>
  <si>
    <t>TOTALE PRIORITA 3:</t>
  </si>
  <si>
    <t>TOTALE PRIORITA 1:</t>
  </si>
  <si>
    <t>2026 (7 mesi)</t>
  </si>
  <si>
    <t>Attenzione: le utenze e tasse connesse agli immobili sono da rintenersi coperte dai costi indiretti</t>
  </si>
  <si>
    <t xml:space="preserve">3. Costi indiretti </t>
  </si>
  <si>
    <t>3.1. Costi indiretti relativi alle voci di costo del Modulo 1 (tutti i costi connessi all'espletamento delle attività della Priorità 1, ad esempio i costi connessi alla gestione del personale, alle utenze housing…)</t>
  </si>
  <si>
    <t>Importo pari al 7% dei costi sostenuti nel Modulo 1</t>
  </si>
  <si>
    <t>figure di segreteria/ contabilità/ amministrazione</t>
  </si>
  <si>
    <t xml:space="preserve">N. di beni da acquistare nel progetto </t>
  </si>
  <si>
    <t>Inserire il numero di kit che si prevede acquistare nelle celle all'interno della formula in cui è già presente il costo standard, ai sensi dell'Allegato E Avviso INtegra, rispettando il budget totale annuale, il numero di beni da acquistare nel progetto (colonna G) e il budget totale per tipologia di servizio (colonna O) e per tipologia di beni (colonna P)</t>
  </si>
  <si>
    <t>Totale voci di costo</t>
  </si>
  <si>
    <t xml:space="preserve">TOTALE BUDGET SOTTOMODULO 1.3. </t>
  </si>
  <si>
    <t xml:space="preserve">TOTALE BUDGET SOTTOMODULO 1.4. </t>
  </si>
  <si>
    <t xml:space="preserve">TOTALE BUDGET MODULO 1 </t>
  </si>
  <si>
    <t>TOTALE BUDGET MODULO 3</t>
  </si>
  <si>
    <t>TOTALE BUDGET MODULO 4</t>
  </si>
  <si>
    <t>TOTALE BUDGET MODULO 5</t>
  </si>
  <si>
    <t>TOTALE BUDGET MODULO 7</t>
  </si>
  <si>
    <t xml:space="preserve">TOTALE BUDGET MODULO 6 </t>
  </si>
  <si>
    <t>Totale previsione sottomodulo 1.3.</t>
  </si>
  <si>
    <t>Totale previsione sottomodulo 1.4.</t>
  </si>
  <si>
    <t>TOTALE PREVISIONE  MODULO 1</t>
  </si>
  <si>
    <t>TOTALE PREVISIONE  MODULO 3</t>
  </si>
  <si>
    <t>TOTALE BUDGET PER TIPOLOGIA DI SERVIZIO</t>
  </si>
  <si>
    <t>TOTALE PREVISIONE PER TIPOLOGIA DI SERVIZIO</t>
  </si>
  <si>
    <t>TOTALE PREVISIONE PER TIPOLOGIA DI BENE</t>
  </si>
  <si>
    <t>TOTALE BUDGET PER TIPOLOGIA DI BENI</t>
  </si>
  <si>
    <t>TOTALE PREVISIONE  MODULO 4</t>
  </si>
  <si>
    <t>TOTALE PREVISIONE  MODULO 5</t>
  </si>
  <si>
    <t>TOTALE PREVISIONE  MODULO 7</t>
  </si>
  <si>
    <t>TOTALE PREVISIONE  MODULO 6</t>
  </si>
  <si>
    <t xml:space="preserve">Totale previsione sottomodulo 1.3. </t>
  </si>
  <si>
    <t xml:space="preserve">Totale previsione sottomodulo 1.4. </t>
  </si>
  <si>
    <t xml:space="preserve">6. Misure di accompagnamento </t>
  </si>
  <si>
    <t>4. Interventi di assistenza materiale (beni di prima necessità tra cui indumenti, prodotti di assistenza in emergenza, farmaci da banco, beni alimentari nei progetti di autonomia abitativa...)</t>
  </si>
  <si>
    <t>5. Altri interventi di assistenza materiale (dotazioni per alloggi per progetti di inclusione abitativa, strumenti a corredo delle attività formative per le persone senza dimora)</t>
  </si>
  <si>
    <t>13. Kit mobili</t>
  </si>
  <si>
    <t>COMPARTECIPAZIONE</t>
  </si>
  <si>
    <t xml:space="preserve">Totale </t>
  </si>
  <si>
    <t>BUDGET TOTALE PROGETTO FINANZIATO + COMPARTECIPAZIONE</t>
  </si>
  <si>
    <t>La valorizzazione della compartecipazione alle attività deve essere valorizzata in termini economici (con indicazione della base di calcolo e dei criteri economici adottati) e può consistere in ulteriori attività, interventi e impatti sociali di azioni che il partner del Terzo settore intende attivare sul territorio regionale connessi agli obiettivi e al target progettuale, nonché in  fondi aggiuntivi provenienti da enti privati profit e non profit finalizzati a potenziare ed integrare le attività progettuali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</si>
</sst>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8"/>
      <color theme="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6C4E8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5">
    <xf numFmtId="0" fontId="0" fillId="0" borderId="0" xfId="0"/>
    <xf numFmtId="164" fontId="0" fillId="0" borderId="0" xfId="0" applyNumberFormat="1"/>
    <xf numFmtId="0" fontId="0" fillId="0" borderId="0" xfId="0" applyBorder="1"/>
    <xf numFmtId="0" fontId="1" fillId="0" borderId="0" xfId="0" applyFont="1" applyBorder="1"/>
    <xf numFmtId="0" fontId="1" fillId="0" borderId="0" xfId="0" applyFont="1" applyBorder="1" applyAlignment="1"/>
    <xf numFmtId="0" fontId="1" fillId="0" borderId="1" xfId="0" applyFont="1" applyBorder="1" applyAlignment="1"/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 wrapText="1"/>
    </xf>
    <xf numFmtId="0" fontId="1" fillId="0" borderId="0" xfId="0" applyFont="1" applyFill="1" applyBorder="1"/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right"/>
    </xf>
    <xf numFmtId="164" fontId="1" fillId="0" borderId="0" xfId="0" applyNumberFormat="1" applyFont="1" applyFill="1" applyBorder="1" applyAlignment="1"/>
    <xf numFmtId="0" fontId="0" fillId="0" borderId="0" xfId="0" applyFill="1" applyBorder="1"/>
    <xf numFmtId="0" fontId="1" fillId="0" borderId="0" xfId="0" applyFont="1" applyFill="1" applyBorder="1" applyAlignment="1">
      <alignment wrapText="1"/>
    </xf>
    <xf numFmtId="0" fontId="4" fillId="0" borderId="0" xfId="0" applyFont="1" applyBorder="1" applyAlignment="1"/>
    <xf numFmtId="0" fontId="4" fillId="4" borderId="1" xfId="0" applyFont="1" applyFill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/>
    </xf>
    <xf numFmtId="0" fontId="4" fillId="0" borderId="0" xfId="0" applyFont="1" applyBorder="1"/>
    <xf numFmtId="0" fontId="5" fillId="0" borderId="0" xfId="0" applyFont="1" applyBorder="1"/>
    <xf numFmtId="164" fontId="4" fillId="4" borderId="1" xfId="0" applyNumberFormat="1" applyFont="1" applyFill="1" applyBorder="1"/>
    <xf numFmtId="164" fontId="4" fillId="0" borderId="0" xfId="0" applyNumberFormat="1" applyFont="1" applyBorder="1"/>
    <xf numFmtId="0" fontId="4" fillId="4" borderId="1" xfId="0" applyFont="1" applyFill="1" applyBorder="1" applyAlignment="1">
      <alignment horizontal="center" wrapText="1"/>
    </xf>
    <xf numFmtId="0" fontId="4" fillId="0" borderId="0" xfId="0" applyFont="1" applyFill="1" applyBorder="1" applyAlignment="1"/>
    <xf numFmtId="0" fontId="4" fillId="0" borderId="1" xfId="0" applyFont="1" applyFill="1" applyBorder="1" applyAlignment="1"/>
    <xf numFmtId="0" fontId="5" fillId="9" borderId="1" xfId="0" applyFont="1" applyFill="1" applyBorder="1"/>
    <xf numFmtId="164" fontId="5" fillId="0" borderId="1" xfId="0" applyNumberFormat="1" applyFont="1" applyBorder="1"/>
    <xf numFmtId="164" fontId="5" fillId="0" borderId="1" xfId="0" applyNumberFormat="1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vertical="center" wrapText="1"/>
    </xf>
    <xf numFmtId="0" fontId="5" fillId="9" borderId="1" xfId="0" applyFont="1" applyFill="1" applyBorder="1" applyAlignment="1">
      <alignment horizontal="center" wrapText="1"/>
    </xf>
    <xf numFmtId="0" fontId="5" fillId="9" borderId="1" xfId="0" applyFont="1" applyFill="1" applyBorder="1" applyAlignment="1">
      <alignment wrapText="1"/>
    </xf>
    <xf numFmtId="0" fontId="4" fillId="3" borderId="8" xfId="0" applyFont="1" applyFill="1" applyBorder="1" applyAlignment="1"/>
    <xf numFmtId="164" fontId="4" fillId="3" borderId="10" xfId="0" applyNumberFormat="1" applyFont="1" applyFill="1" applyBorder="1" applyAlignment="1">
      <alignment wrapText="1"/>
    </xf>
    <xf numFmtId="0" fontId="5" fillId="3" borderId="12" xfId="0" applyFont="1" applyFill="1" applyBorder="1"/>
    <xf numFmtId="164" fontId="4" fillId="3" borderId="15" xfId="0" applyNumberFormat="1" applyFont="1" applyFill="1" applyBorder="1" applyAlignment="1">
      <alignment wrapText="1"/>
    </xf>
    <xf numFmtId="164" fontId="4" fillId="3" borderId="13" xfId="0" applyNumberFormat="1" applyFont="1" applyFill="1" applyBorder="1" applyAlignment="1"/>
    <xf numFmtId="164" fontId="4" fillId="3" borderId="14" xfId="0" applyNumberFormat="1" applyFont="1" applyFill="1" applyBorder="1" applyAlignment="1">
      <alignment wrapText="1"/>
    </xf>
    <xf numFmtId="0" fontId="5" fillId="0" borderId="0" xfId="0" applyFont="1"/>
    <xf numFmtId="164" fontId="5" fillId="0" borderId="0" xfId="0" applyNumberFormat="1" applyFont="1"/>
    <xf numFmtId="0" fontId="5" fillId="0" borderId="0" xfId="0" applyFont="1" applyFill="1" applyBorder="1"/>
    <xf numFmtId="164" fontId="5" fillId="0" borderId="0" xfId="0" applyNumberFormat="1" applyFont="1" applyBorder="1"/>
    <xf numFmtId="164" fontId="2" fillId="5" borderId="1" xfId="0" applyNumberFormat="1" applyFont="1" applyFill="1" applyBorder="1" applyAlignment="1">
      <alignment horizontal="right"/>
    </xf>
    <xf numFmtId="164" fontId="2" fillId="8" borderId="1" xfId="0" applyNumberFormat="1" applyFont="1" applyFill="1" applyBorder="1" applyAlignment="1">
      <alignment horizontal="center"/>
    </xf>
    <xf numFmtId="164" fontId="4" fillId="12" borderId="1" xfId="0" applyNumberFormat="1" applyFont="1" applyFill="1" applyBorder="1" applyAlignment="1">
      <alignment horizontal="center"/>
    </xf>
    <xf numFmtId="164" fontId="4" fillId="6" borderId="1" xfId="0" applyNumberFormat="1" applyFont="1" applyFill="1" applyBorder="1" applyAlignment="1">
      <alignment horizontal="center"/>
    </xf>
    <xf numFmtId="164" fontId="5" fillId="12" borderId="1" xfId="0" applyNumberFormat="1" applyFont="1" applyFill="1" applyBorder="1" applyAlignment="1">
      <alignment horizontal="center" vertical="center" wrapText="1"/>
    </xf>
    <xf numFmtId="164" fontId="4" fillId="12" borderId="1" xfId="0" applyNumberFormat="1" applyFont="1" applyFill="1" applyBorder="1" applyAlignment="1">
      <alignment horizontal="center" vertical="center" wrapText="1"/>
    </xf>
    <xf numFmtId="0" fontId="4" fillId="3" borderId="9" xfId="0" applyFont="1" applyFill="1" applyBorder="1" applyAlignment="1"/>
    <xf numFmtId="0" fontId="5" fillId="3" borderId="0" xfId="0" applyFont="1" applyFill="1" applyBorder="1"/>
    <xf numFmtId="164" fontId="4" fillId="3" borderId="11" xfId="0" applyNumberFormat="1" applyFont="1" applyFill="1" applyBorder="1" applyAlignment="1"/>
    <xf numFmtId="164" fontId="4" fillId="6" borderId="1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Border="1" applyAlignment="1">
      <alignment vertical="center" wrapText="1"/>
    </xf>
    <xf numFmtId="164" fontId="4" fillId="0" borderId="1" xfId="0" applyNumberFormat="1" applyFont="1" applyBorder="1"/>
    <xf numFmtId="164" fontId="4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/>
    </xf>
    <xf numFmtId="164" fontId="2" fillId="6" borderId="5" xfId="0" applyNumberFormat="1" applyFont="1" applyFill="1" applyBorder="1"/>
    <xf numFmtId="164" fontId="2" fillId="2" borderId="1" xfId="0" applyNumberFormat="1" applyFont="1" applyFill="1" applyBorder="1"/>
    <xf numFmtId="0" fontId="4" fillId="0" borderId="4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/>
    </xf>
    <xf numFmtId="0" fontId="4" fillId="9" borderId="4" xfId="0" applyFont="1" applyFill="1" applyBorder="1" applyAlignment="1">
      <alignment vertical="center"/>
    </xf>
    <xf numFmtId="164" fontId="4" fillId="9" borderId="1" xfId="0" applyNumberFormat="1" applyFont="1" applyFill="1" applyBorder="1" applyAlignment="1">
      <alignment vertical="center" wrapText="1"/>
    </xf>
    <xf numFmtId="164" fontId="0" fillId="0" borderId="0" xfId="0" applyNumberFormat="1" applyFill="1" applyBorder="1"/>
    <xf numFmtId="164" fontId="0" fillId="0" borderId="0" xfId="0" applyNumberFormat="1" applyBorder="1"/>
    <xf numFmtId="0" fontId="5" fillId="0" borderId="3" xfId="0" applyFont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4" fontId="4" fillId="6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64" fontId="5" fillId="12" borderId="5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4" fillId="12" borderId="1" xfId="0" applyNumberFormat="1" applyFont="1" applyFill="1" applyBorder="1" applyAlignment="1">
      <alignment horizontal="center" vertical="center"/>
    </xf>
    <xf numFmtId="164" fontId="4" fillId="6" borderId="1" xfId="0" applyNumberFormat="1" applyFont="1" applyFill="1" applyBorder="1" applyAlignment="1">
      <alignment vertical="center"/>
    </xf>
    <xf numFmtId="164" fontId="2" fillId="8" borderId="1" xfId="0" applyNumberFormat="1" applyFont="1" applyFill="1" applyBorder="1" applyAlignment="1">
      <alignment horizontal="center" vertical="center"/>
    </xf>
    <xf numFmtId="0" fontId="2" fillId="14" borderId="1" xfId="0" applyFont="1" applyFill="1" applyBorder="1" applyAlignment="1">
      <alignment horizontal="center" vertical="center" wrapText="1"/>
    </xf>
    <xf numFmtId="0" fontId="5" fillId="0" borderId="1" xfId="0" applyFont="1" applyFill="1" applyBorder="1"/>
    <xf numFmtId="0" fontId="0" fillId="0" borderId="1" xfId="0" applyBorder="1"/>
    <xf numFmtId="0" fontId="2" fillId="14" borderId="1" xfId="0" applyFont="1" applyFill="1" applyBorder="1" applyAlignment="1">
      <alignment horizontal="center" vertical="center"/>
    </xf>
    <xf numFmtId="164" fontId="0" fillId="8" borderId="1" xfId="0" applyNumberFormat="1" applyFill="1" applyBorder="1"/>
    <xf numFmtId="0" fontId="7" fillId="8" borderId="1" xfId="0" applyFont="1" applyFill="1" applyBorder="1" applyAlignment="1">
      <alignment horizontal="center" vertical="center"/>
    </xf>
    <xf numFmtId="0" fontId="4" fillId="12" borderId="1" xfId="0" applyFont="1" applyFill="1" applyBorder="1" applyAlignment="1">
      <alignment horizontal="center" vertical="center" wrapText="1"/>
    </xf>
    <xf numFmtId="164" fontId="1" fillId="12" borderId="1" xfId="0" applyNumberFormat="1" applyFont="1" applyFill="1" applyBorder="1" applyAlignment="1">
      <alignment horizontal="center" vertical="center"/>
    </xf>
    <xf numFmtId="0" fontId="1" fillId="12" borderId="1" xfId="0" applyFont="1" applyFill="1" applyBorder="1" applyAlignment="1">
      <alignment horizontal="center" vertical="center"/>
    </xf>
    <xf numFmtId="164" fontId="5" fillId="0" borderId="2" xfId="0" applyNumberFormat="1" applyFont="1" applyFill="1" applyBorder="1" applyAlignment="1">
      <alignment horizontal="center"/>
    </xf>
    <xf numFmtId="164" fontId="5" fillId="0" borderId="3" xfId="0" applyNumberFormat="1" applyFont="1" applyFill="1" applyBorder="1" applyAlignment="1">
      <alignment horizontal="center"/>
    </xf>
    <xf numFmtId="164" fontId="5" fillId="0" borderId="8" xfId="0" applyNumberFormat="1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2" fillId="1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0" fontId="2" fillId="14" borderId="1" xfId="0" applyFont="1" applyFill="1" applyBorder="1" applyAlignment="1">
      <alignment horizontal="center" vertical="center"/>
    </xf>
    <xf numFmtId="0" fontId="7" fillId="14" borderId="1" xfId="0" applyFont="1" applyFill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164" fontId="4" fillId="6" borderId="2" xfId="0" applyNumberFormat="1" applyFont="1" applyFill="1" applyBorder="1" applyAlignment="1">
      <alignment horizontal="center" wrapText="1"/>
    </xf>
    <xf numFmtId="164" fontId="4" fillId="6" borderId="7" xfId="0" applyNumberFormat="1" applyFont="1" applyFill="1" applyBorder="1" applyAlignment="1">
      <alignment horizontal="center" wrapText="1"/>
    </xf>
    <xf numFmtId="164" fontId="4" fillId="6" borderId="3" xfId="0" applyNumberFormat="1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vertical="center" wrapText="1"/>
    </xf>
    <xf numFmtId="164" fontId="4" fillId="4" borderId="2" xfId="0" applyNumberFormat="1" applyFont="1" applyFill="1" applyBorder="1" applyAlignment="1">
      <alignment horizontal="center" vertical="center" wrapText="1"/>
    </xf>
    <xf numFmtId="164" fontId="4" fillId="4" borderId="3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64" fontId="2" fillId="8" borderId="1" xfId="0" applyNumberFormat="1" applyFont="1" applyFill="1" applyBorder="1" applyAlignment="1">
      <alignment horizontal="left" vertical="center"/>
    </xf>
    <xf numFmtId="164" fontId="2" fillId="8" borderId="1" xfId="0" applyNumberFormat="1" applyFont="1" applyFill="1" applyBorder="1" applyAlignment="1">
      <alignment horizontal="right" vertical="center"/>
    </xf>
    <xf numFmtId="164" fontId="5" fillId="0" borderId="1" xfId="0" applyNumberFormat="1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wrapText="1"/>
    </xf>
    <xf numFmtId="0" fontId="4" fillId="3" borderId="3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 wrapText="1"/>
    </xf>
    <xf numFmtId="164" fontId="4" fillId="6" borderId="2" xfId="0" applyNumberFormat="1" applyFont="1" applyFill="1" applyBorder="1" applyAlignment="1">
      <alignment horizontal="center" vertical="center"/>
    </xf>
    <xf numFmtId="164" fontId="4" fillId="6" borderId="7" xfId="0" applyNumberFormat="1" applyFont="1" applyFill="1" applyBorder="1" applyAlignment="1">
      <alignment horizontal="center" vertical="center"/>
    </xf>
    <xf numFmtId="164" fontId="4" fillId="6" borderId="3" xfId="0" applyNumberFormat="1" applyFont="1" applyFill="1" applyBorder="1" applyAlignment="1">
      <alignment horizontal="center" vertical="center"/>
    </xf>
    <xf numFmtId="164" fontId="4" fillId="6" borderId="1" xfId="0" applyNumberFormat="1" applyFont="1" applyFill="1" applyBorder="1" applyAlignment="1">
      <alignment horizontal="center" vertical="center"/>
    </xf>
    <xf numFmtId="0" fontId="5" fillId="9" borderId="1" xfId="0" applyFont="1" applyFill="1" applyBorder="1" applyAlignment="1">
      <alignment horizontal="center" wrapText="1"/>
    </xf>
    <xf numFmtId="0" fontId="5" fillId="9" borderId="1" xfId="0" applyFont="1" applyFill="1" applyBorder="1" applyAlignment="1">
      <alignment horizontal="center" vertical="center" wrapText="1"/>
    </xf>
    <xf numFmtId="164" fontId="4" fillId="6" borderId="1" xfId="0" applyNumberFormat="1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164" fontId="2" fillId="8" borderId="1" xfId="0" applyNumberFormat="1" applyFont="1" applyFill="1" applyBorder="1" applyAlignment="1">
      <alignment horizontal="center" vertical="center"/>
    </xf>
    <xf numFmtId="0" fontId="4" fillId="10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2" fillId="7" borderId="1" xfId="0" applyFont="1" applyFill="1" applyBorder="1" applyAlignment="1">
      <alignment horizontal="center" vertical="center"/>
    </xf>
    <xf numFmtId="164" fontId="5" fillId="0" borderId="13" xfId="0" applyNumberFormat="1" applyFont="1" applyBorder="1" applyAlignment="1">
      <alignment horizontal="center" vertical="center"/>
    </xf>
    <xf numFmtId="164" fontId="5" fillId="0" borderId="14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/>
    </xf>
    <xf numFmtId="0" fontId="4" fillId="6" borderId="3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2" fillId="7" borderId="2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  <xf numFmtId="164" fontId="4" fillId="3" borderId="1" xfId="0" applyNumberFormat="1" applyFont="1" applyFill="1" applyBorder="1" applyAlignment="1">
      <alignment horizontal="center"/>
    </xf>
    <xf numFmtId="0" fontId="4" fillId="6" borderId="2" xfId="0" applyFont="1" applyFill="1" applyBorder="1" applyAlignment="1">
      <alignment horizontal="center" vertical="center" wrapText="1"/>
    </xf>
    <xf numFmtId="0" fontId="4" fillId="6" borderId="7" xfId="0" applyFont="1" applyFill="1" applyBorder="1" applyAlignment="1">
      <alignment horizontal="center" vertical="center" wrapText="1"/>
    </xf>
    <xf numFmtId="164" fontId="2" fillId="8" borderId="1" xfId="0" applyNumberFormat="1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164" fontId="2" fillId="8" borderId="2" xfId="0" applyNumberFormat="1" applyFont="1" applyFill="1" applyBorder="1" applyAlignment="1">
      <alignment horizontal="right"/>
    </xf>
    <xf numFmtId="164" fontId="2" fillId="8" borderId="7" xfId="0" applyNumberFormat="1" applyFont="1" applyFill="1" applyBorder="1" applyAlignment="1">
      <alignment horizontal="right"/>
    </xf>
    <xf numFmtId="164" fontId="2" fillId="8" borderId="7" xfId="0" applyNumberFormat="1" applyFont="1" applyFill="1" applyBorder="1" applyAlignment="1">
      <alignment horizontal="left"/>
    </xf>
    <xf numFmtId="164" fontId="2" fillId="8" borderId="3" xfId="0" applyNumberFormat="1" applyFont="1" applyFill="1" applyBorder="1" applyAlignment="1">
      <alignment horizontal="left"/>
    </xf>
    <xf numFmtId="0" fontId="4" fillId="3" borderId="9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0" fontId="4" fillId="3" borderId="15" xfId="0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  <xf numFmtId="0" fontId="4" fillId="3" borderId="14" xfId="0" applyFont="1" applyFill="1" applyBorder="1" applyAlignment="1">
      <alignment horizontal="center"/>
    </xf>
    <xf numFmtId="0" fontId="4" fillId="6" borderId="4" xfId="0" applyFont="1" applyFill="1" applyBorder="1" applyAlignment="1">
      <alignment horizontal="center" vertical="center"/>
    </xf>
    <xf numFmtId="0" fontId="4" fillId="6" borderId="6" xfId="0" applyFont="1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64" fontId="5" fillId="0" borderId="2" xfId="0" applyNumberFormat="1" applyFont="1" applyBorder="1" applyAlignment="1">
      <alignment horizontal="center"/>
    </xf>
    <xf numFmtId="164" fontId="5" fillId="0" borderId="3" xfId="0" applyNumberFormat="1" applyFont="1" applyBorder="1" applyAlignment="1">
      <alignment horizontal="center"/>
    </xf>
    <xf numFmtId="0" fontId="4" fillId="5" borderId="1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 wrapText="1"/>
    </xf>
    <xf numFmtId="0" fontId="4" fillId="11" borderId="1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164" fontId="5" fillId="0" borderId="7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164" fontId="4" fillId="12" borderId="2" xfId="0" applyNumberFormat="1" applyFont="1" applyFill="1" applyBorder="1" applyAlignment="1">
      <alignment horizontal="center"/>
    </xf>
    <xf numFmtId="164" fontId="4" fillId="12" borderId="7" xfId="0" applyNumberFormat="1" applyFont="1" applyFill="1" applyBorder="1" applyAlignment="1">
      <alignment horizontal="center"/>
    </xf>
    <xf numFmtId="164" fontId="4" fillId="12" borderId="3" xfId="0" applyNumberFormat="1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12" borderId="2" xfId="0" applyFont="1" applyFill="1" applyBorder="1" applyAlignment="1">
      <alignment horizontal="center" vertical="center" wrapText="1"/>
    </xf>
    <xf numFmtId="0" fontId="4" fillId="12" borderId="7" xfId="0" applyFont="1" applyFill="1" applyBorder="1" applyAlignment="1">
      <alignment horizontal="center" vertical="center" wrapText="1"/>
    </xf>
    <xf numFmtId="0" fontId="4" fillId="12" borderId="3" xfId="0" applyFont="1" applyFill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/>
    </xf>
    <xf numFmtId="164" fontId="5" fillId="12" borderId="2" xfId="0" applyNumberFormat="1" applyFont="1" applyFill="1" applyBorder="1" applyAlignment="1">
      <alignment horizontal="center" vertical="center" wrapText="1"/>
    </xf>
    <xf numFmtId="164" fontId="5" fillId="12" borderId="7" xfId="0" applyNumberFormat="1" applyFont="1" applyFill="1" applyBorder="1" applyAlignment="1">
      <alignment horizontal="center" vertical="center" wrapText="1"/>
    </xf>
    <xf numFmtId="164" fontId="5" fillId="12" borderId="3" xfId="0" applyNumberFormat="1" applyFont="1" applyFill="1" applyBorder="1" applyAlignment="1">
      <alignment horizontal="center" vertical="center" wrapText="1"/>
    </xf>
    <xf numFmtId="164" fontId="5" fillId="12" borderId="2" xfId="0" applyNumberFormat="1" applyFont="1" applyFill="1" applyBorder="1" applyAlignment="1">
      <alignment horizontal="center"/>
    </xf>
    <xf numFmtId="164" fontId="5" fillId="12" borderId="7" xfId="0" applyNumberFormat="1" applyFont="1" applyFill="1" applyBorder="1" applyAlignment="1">
      <alignment horizontal="center"/>
    </xf>
    <xf numFmtId="164" fontId="5" fillId="12" borderId="3" xfId="0" applyNumberFormat="1" applyFont="1" applyFill="1" applyBorder="1" applyAlignment="1">
      <alignment horizont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13" borderId="1" xfId="0" applyFont="1" applyFill="1" applyBorder="1" applyAlignment="1">
      <alignment horizontal="center" vertical="center" wrapText="1"/>
    </xf>
    <xf numFmtId="0" fontId="4" fillId="6" borderId="2" xfId="0" applyFont="1" applyFill="1" applyBorder="1" applyAlignment="1">
      <alignment horizontal="center" wrapText="1"/>
    </xf>
    <xf numFmtId="0" fontId="4" fillId="6" borderId="7" xfId="0" applyFont="1" applyFill="1" applyBorder="1" applyAlignment="1">
      <alignment horizontal="center" wrapText="1"/>
    </xf>
    <xf numFmtId="0" fontId="4" fillId="6" borderId="3" xfId="0" applyFont="1" applyFill="1" applyBorder="1" applyAlignment="1">
      <alignment horizontal="center" wrapText="1"/>
    </xf>
    <xf numFmtId="0" fontId="4" fillId="6" borderId="2" xfId="0" applyFont="1" applyFill="1" applyBorder="1" applyAlignment="1">
      <alignment horizontal="center"/>
    </xf>
    <xf numFmtId="0" fontId="4" fillId="6" borderId="7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center"/>
    </xf>
    <xf numFmtId="0" fontId="4" fillId="6" borderId="2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12" borderId="13" xfId="0" applyFont="1" applyFill="1" applyBorder="1" applyAlignment="1">
      <alignment horizontal="center" vertical="center" wrapText="1"/>
    </xf>
    <xf numFmtId="0" fontId="4" fillId="12" borderId="11" xfId="0" applyFont="1" applyFill="1" applyBorder="1" applyAlignment="1">
      <alignment horizontal="center" vertical="center" wrapText="1"/>
    </xf>
    <xf numFmtId="0" fontId="4" fillId="12" borderId="14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right"/>
    </xf>
    <xf numFmtId="0" fontId="2" fillId="2" borderId="2" xfId="0" applyFont="1" applyFill="1" applyBorder="1" applyAlignment="1">
      <alignment horizontal="right"/>
    </xf>
    <xf numFmtId="0" fontId="2" fillId="2" borderId="7" xfId="0" applyFont="1" applyFill="1" applyBorder="1" applyAlignment="1">
      <alignment horizontal="right"/>
    </xf>
    <xf numFmtId="0" fontId="2" fillId="2" borderId="3" xfId="0" applyFont="1" applyFill="1" applyBorder="1" applyAlignment="1">
      <alignment horizontal="right"/>
    </xf>
    <xf numFmtId="164" fontId="5" fillId="0" borderId="8" xfId="0" applyNumberFormat="1" applyFont="1" applyBorder="1" applyAlignment="1">
      <alignment horizontal="center" vertical="center"/>
    </xf>
    <xf numFmtId="164" fontId="5" fillId="0" borderId="10" xfId="0" applyNumberFormat="1" applyFont="1" applyBorder="1" applyAlignment="1">
      <alignment horizontal="center" vertical="center"/>
    </xf>
    <xf numFmtId="164" fontId="5" fillId="0" borderId="12" xfId="0" applyNumberFormat="1" applyFont="1" applyBorder="1" applyAlignment="1">
      <alignment horizontal="center" vertical="center"/>
    </xf>
    <xf numFmtId="164" fontId="5" fillId="0" borderId="15" xfId="0" applyNumberFormat="1" applyFont="1" applyBorder="1" applyAlignment="1">
      <alignment horizontal="center" vertical="center"/>
    </xf>
    <xf numFmtId="0" fontId="2" fillId="5" borderId="2" xfId="0" applyFont="1" applyFill="1" applyBorder="1" applyAlignment="1">
      <alignment horizontal="right"/>
    </xf>
    <xf numFmtId="0" fontId="2" fillId="5" borderId="7" xfId="0" applyFont="1" applyFill="1" applyBorder="1" applyAlignment="1">
      <alignment horizontal="right"/>
    </xf>
    <xf numFmtId="0" fontId="2" fillId="5" borderId="3" xfId="0" applyFont="1" applyFill="1" applyBorder="1" applyAlignment="1">
      <alignment horizontal="right"/>
    </xf>
    <xf numFmtId="0" fontId="5" fillId="0" borderId="7" xfId="0" applyFont="1" applyBorder="1" applyAlignment="1">
      <alignment horizontal="center" vertical="center" wrapText="1"/>
    </xf>
    <xf numFmtId="0" fontId="5" fillId="12" borderId="7" xfId="0" applyFont="1" applyFill="1" applyBorder="1" applyAlignment="1">
      <alignment horizontal="center" vertical="center" wrapText="1"/>
    </xf>
    <xf numFmtId="0" fontId="5" fillId="12" borderId="3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2" fillId="7" borderId="2" xfId="0" applyFont="1" applyFill="1" applyBorder="1" applyAlignment="1">
      <alignment horizontal="center" vertical="center"/>
    </xf>
    <xf numFmtId="0" fontId="2" fillId="7" borderId="7" xfId="0" applyFont="1" applyFill="1" applyBorder="1" applyAlignment="1">
      <alignment horizontal="center" vertical="center"/>
    </xf>
    <xf numFmtId="0" fontId="2" fillId="7" borderId="3" xfId="0" applyFont="1" applyFill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colors>
    <mruColors>
      <color rgb="FFD6C4E8"/>
      <color rgb="FFFEFECE"/>
      <color rgb="FFAEFE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B89"/>
  <sheetViews>
    <sheetView tabSelected="1" topLeftCell="A64" zoomScale="70" zoomScaleNormal="70" workbookViewId="0">
      <selection activeCell="E90" sqref="E90"/>
    </sheetView>
  </sheetViews>
  <sheetFormatPr defaultRowHeight="15" x14ac:dyDescent="0.25"/>
  <cols>
    <col min="1" max="1" width="14.5703125" customWidth="1"/>
    <col min="2" max="2" width="35.5703125" customWidth="1"/>
    <col min="3" max="3" width="26.140625" customWidth="1"/>
    <col min="4" max="4" width="27.5703125" customWidth="1"/>
    <col min="5" max="5" width="32.85546875" customWidth="1"/>
    <col min="6" max="6" width="20" customWidth="1"/>
    <col min="7" max="7" width="11.7109375" bestFit="1" customWidth="1"/>
    <col min="8" max="8" width="15" style="1" customWidth="1"/>
    <col min="9" max="9" width="11.85546875" customWidth="1"/>
    <col min="10" max="10" width="3.42578125" customWidth="1"/>
    <col min="11" max="11" width="15.85546875" customWidth="1"/>
    <col min="12" max="12" width="17.5703125" customWidth="1"/>
    <col min="13" max="13" width="17.7109375" customWidth="1"/>
    <col min="14" max="14" width="18.42578125" customWidth="1"/>
    <col min="15" max="17" width="14.140625" customWidth="1"/>
    <col min="18" max="18" width="19.5703125" customWidth="1"/>
    <col min="19" max="19" width="4.140625" style="3" customWidth="1"/>
    <col min="20" max="20" width="13.85546875" style="2" customWidth="1"/>
    <col min="21" max="21" width="12.42578125" style="2" bestFit="1" customWidth="1"/>
    <col min="22" max="22" width="9.140625" style="2"/>
    <col min="23" max="23" width="17.140625" style="2" customWidth="1"/>
    <col min="24" max="24" width="9.140625" style="2"/>
  </cols>
  <sheetData>
    <row r="1" spans="1:106" ht="68.25" customHeight="1" x14ac:dyDescent="0.25">
      <c r="A1" s="8" t="s">
        <v>2</v>
      </c>
      <c r="B1" s="8" t="s">
        <v>0</v>
      </c>
      <c r="C1" s="8" t="s">
        <v>1</v>
      </c>
      <c r="D1" s="8" t="s">
        <v>3</v>
      </c>
      <c r="E1" s="9" t="s">
        <v>9</v>
      </c>
      <c r="F1" s="140" t="s">
        <v>48</v>
      </c>
      <c r="G1" s="140"/>
      <c r="H1" s="140"/>
      <c r="I1" s="140"/>
      <c r="J1" s="140"/>
      <c r="K1" s="9" t="s">
        <v>68</v>
      </c>
      <c r="L1" s="8">
        <v>2027</v>
      </c>
      <c r="M1" s="8">
        <v>2028</v>
      </c>
      <c r="N1" s="9" t="s">
        <v>43</v>
      </c>
      <c r="O1" s="138" t="s">
        <v>41</v>
      </c>
      <c r="P1" s="138"/>
      <c r="Q1" s="138"/>
      <c r="R1" s="138"/>
      <c r="S1" s="7"/>
      <c r="T1" s="6"/>
      <c r="U1" s="6"/>
      <c r="V1" s="6"/>
      <c r="W1" s="6"/>
      <c r="X1" s="6"/>
      <c r="Y1" s="14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</row>
    <row r="2" spans="1:106" s="5" customFormat="1" ht="11.25" customHeight="1" x14ac:dyDescent="0.25">
      <c r="A2" s="139"/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  <c r="Q2" s="139"/>
      <c r="R2" s="139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</row>
    <row r="3" spans="1:106" s="4" customFormat="1" ht="47.25" customHeight="1" x14ac:dyDescent="0.25">
      <c r="A3" s="174" t="s">
        <v>63</v>
      </c>
      <c r="B3" s="119" t="s">
        <v>62</v>
      </c>
      <c r="C3" s="240" t="s">
        <v>55</v>
      </c>
      <c r="D3" s="98" t="s">
        <v>4</v>
      </c>
      <c r="E3" s="97"/>
      <c r="F3" s="182" t="s">
        <v>47</v>
      </c>
      <c r="G3" s="186"/>
      <c r="H3" s="186"/>
      <c r="I3" s="186"/>
      <c r="J3" s="183"/>
      <c r="K3" s="175"/>
      <c r="L3" s="175"/>
      <c r="M3" s="175"/>
      <c r="N3" s="175"/>
      <c r="O3" s="177" t="s">
        <v>76</v>
      </c>
      <c r="P3" s="178"/>
      <c r="Q3" s="177" t="s">
        <v>85</v>
      </c>
      <c r="R3" s="178"/>
      <c r="S3" s="16"/>
      <c r="T3" s="16"/>
    </row>
    <row r="4" spans="1:106" s="4" customFormat="1" ht="15.75" x14ac:dyDescent="0.25">
      <c r="A4" s="174"/>
      <c r="B4" s="119"/>
      <c r="C4" s="241"/>
      <c r="D4" s="98"/>
      <c r="E4" s="97"/>
      <c r="F4" s="17" t="s">
        <v>44</v>
      </c>
      <c r="G4" s="182" t="s">
        <v>45</v>
      </c>
      <c r="H4" s="183"/>
      <c r="I4" s="98" t="s">
        <v>46</v>
      </c>
      <c r="J4" s="98"/>
      <c r="K4" s="176"/>
      <c r="L4" s="176"/>
      <c r="M4" s="176"/>
      <c r="N4" s="176"/>
      <c r="O4" s="179"/>
      <c r="P4" s="180"/>
      <c r="Q4" s="179"/>
      <c r="R4" s="180"/>
      <c r="S4" s="16"/>
      <c r="T4" s="16"/>
    </row>
    <row r="5" spans="1:106" ht="38.25" customHeight="1" x14ac:dyDescent="0.25">
      <c r="A5" s="174"/>
      <c r="B5" s="119"/>
      <c r="C5" s="241"/>
      <c r="D5" s="98"/>
      <c r="E5" s="64" t="s">
        <v>56</v>
      </c>
      <c r="F5" s="73">
        <v>0</v>
      </c>
      <c r="G5" s="184">
        <v>0</v>
      </c>
      <c r="H5" s="185"/>
      <c r="I5" s="100">
        <v>0</v>
      </c>
      <c r="J5" s="101"/>
      <c r="K5" s="74">
        <v>0</v>
      </c>
      <c r="L5" s="74">
        <v>0</v>
      </c>
      <c r="M5" s="75">
        <v>0</v>
      </c>
      <c r="N5" s="74">
        <v>0</v>
      </c>
      <c r="O5" s="101">
        <f t="shared" ref="O5:O14" si="0">SUM(K5+L5+M5+N5)</f>
        <v>0</v>
      </c>
      <c r="P5" s="101"/>
      <c r="Q5" s="229">
        <f>SUM(O5:O14)</f>
        <v>0</v>
      </c>
      <c r="R5" s="230"/>
      <c r="S5" s="19"/>
      <c r="T5" s="20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</row>
    <row r="6" spans="1:106" ht="29.25" customHeight="1" x14ac:dyDescent="0.25">
      <c r="A6" s="174"/>
      <c r="B6" s="119"/>
      <c r="C6" s="241"/>
      <c r="D6" s="98"/>
      <c r="E6" s="64" t="s">
        <v>5</v>
      </c>
      <c r="F6" s="73">
        <v>0</v>
      </c>
      <c r="G6" s="184">
        <v>0</v>
      </c>
      <c r="H6" s="185"/>
      <c r="I6" s="100">
        <v>0</v>
      </c>
      <c r="J6" s="101"/>
      <c r="K6" s="74">
        <v>0</v>
      </c>
      <c r="L6" s="74">
        <v>0</v>
      </c>
      <c r="M6" s="75">
        <v>0</v>
      </c>
      <c r="N6" s="74">
        <v>0</v>
      </c>
      <c r="O6" s="101">
        <f t="shared" si="0"/>
        <v>0</v>
      </c>
      <c r="P6" s="101"/>
      <c r="Q6" s="231"/>
      <c r="R6" s="232"/>
      <c r="S6" s="19"/>
      <c r="T6" s="20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</row>
    <row r="7" spans="1:106" ht="36" customHeight="1" x14ac:dyDescent="0.25">
      <c r="A7" s="174"/>
      <c r="B7" s="119"/>
      <c r="C7" s="241"/>
      <c r="D7" s="98"/>
      <c r="E7" s="64" t="s">
        <v>6</v>
      </c>
      <c r="F7" s="73">
        <v>0</v>
      </c>
      <c r="G7" s="184">
        <v>0</v>
      </c>
      <c r="H7" s="185"/>
      <c r="I7" s="100">
        <v>0</v>
      </c>
      <c r="J7" s="101"/>
      <c r="K7" s="74">
        <v>0</v>
      </c>
      <c r="L7" s="74">
        <v>0</v>
      </c>
      <c r="M7" s="75">
        <v>0</v>
      </c>
      <c r="N7" s="74">
        <v>0</v>
      </c>
      <c r="O7" s="101">
        <f t="shared" si="0"/>
        <v>0</v>
      </c>
      <c r="P7" s="101"/>
      <c r="Q7" s="231"/>
      <c r="R7" s="232"/>
      <c r="S7" s="19"/>
      <c r="T7" s="20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</row>
    <row r="8" spans="1:106" ht="15.75" x14ac:dyDescent="0.25">
      <c r="A8" s="174"/>
      <c r="B8" s="119"/>
      <c r="C8" s="241"/>
      <c r="D8" s="98"/>
      <c r="E8" s="64" t="s">
        <v>7</v>
      </c>
      <c r="F8" s="73">
        <v>0</v>
      </c>
      <c r="G8" s="184">
        <v>0</v>
      </c>
      <c r="H8" s="185"/>
      <c r="I8" s="100">
        <v>0</v>
      </c>
      <c r="J8" s="101"/>
      <c r="K8" s="74">
        <v>0</v>
      </c>
      <c r="L8" s="74">
        <v>0</v>
      </c>
      <c r="M8" s="75">
        <v>0</v>
      </c>
      <c r="N8" s="74">
        <v>0</v>
      </c>
      <c r="O8" s="101">
        <f t="shared" si="0"/>
        <v>0</v>
      </c>
      <c r="P8" s="101"/>
      <c r="Q8" s="231"/>
      <c r="R8" s="232"/>
      <c r="S8" s="19"/>
      <c r="T8" s="20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</row>
    <row r="9" spans="1:106" ht="31.5" x14ac:dyDescent="0.25">
      <c r="A9" s="174"/>
      <c r="B9" s="119"/>
      <c r="C9" s="241"/>
      <c r="D9" s="98"/>
      <c r="E9" s="64" t="s">
        <v>73</v>
      </c>
      <c r="F9" s="73">
        <v>0</v>
      </c>
      <c r="G9" s="184">
        <v>0</v>
      </c>
      <c r="H9" s="185"/>
      <c r="I9" s="100">
        <v>0</v>
      </c>
      <c r="J9" s="101"/>
      <c r="K9" s="74">
        <v>0</v>
      </c>
      <c r="L9" s="74">
        <v>0</v>
      </c>
      <c r="M9" s="75">
        <v>0</v>
      </c>
      <c r="N9" s="74">
        <v>0</v>
      </c>
      <c r="O9" s="101">
        <f t="shared" si="0"/>
        <v>0</v>
      </c>
      <c r="P9" s="101"/>
      <c r="Q9" s="231"/>
      <c r="R9" s="232"/>
      <c r="S9" s="19"/>
      <c r="T9" s="20"/>
    </row>
    <row r="10" spans="1:106" ht="15.75" x14ac:dyDescent="0.25">
      <c r="A10" s="174"/>
      <c r="B10" s="119"/>
      <c r="C10" s="241"/>
      <c r="D10" s="98"/>
      <c r="E10" s="64" t="s">
        <v>54</v>
      </c>
      <c r="F10" s="73">
        <v>0</v>
      </c>
      <c r="G10" s="184">
        <v>0</v>
      </c>
      <c r="H10" s="185"/>
      <c r="I10" s="100">
        <v>0</v>
      </c>
      <c r="J10" s="101"/>
      <c r="K10" s="74">
        <v>0</v>
      </c>
      <c r="L10" s="74">
        <v>0</v>
      </c>
      <c r="M10" s="75">
        <v>0</v>
      </c>
      <c r="N10" s="74">
        <v>0</v>
      </c>
      <c r="O10" s="101">
        <f t="shared" si="0"/>
        <v>0</v>
      </c>
      <c r="P10" s="101"/>
      <c r="Q10" s="231"/>
      <c r="R10" s="232"/>
      <c r="S10" s="19"/>
      <c r="T10" s="20"/>
    </row>
    <row r="11" spans="1:106" ht="31.5" x14ac:dyDescent="0.25">
      <c r="A11" s="174"/>
      <c r="B11" s="119"/>
      <c r="C11" s="241"/>
      <c r="D11" s="98"/>
      <c r="E11" s="64" t="s">
        <v>58</v>
      </c>
      <c r="F11" s="73" t="s">
        <v>57</v>
      </c>
      <c r="G11" s="184" t="s">
        <v>57</v>
      </c>
      <c r="H11" s="185"/>
      <c r="I11" s="100" t="s">
        <v>57</v>
      </c>
      <c r="J11" s="100"/>
      <c r="K11" s="74">
        <v>0</v>
      </c>
      <c r="L11" s="74">
        <v>0</v>
      </c>
      <c r="M11" s="75">
        <v>0</v>
      </c>
      <c r="N11" s="74">
        <v>0</v>
      </c>
      <c r="O11" s="101">
        <f t="shared" si="0"/>
        <v>0</v>
      </c>
      <c r="P11" s="101"/>
      <c r="Q11" s="231"/>
      <c r="R11" s="232"/>
      <c r="S11" s="20"/>
      <c r="T11" s="20"/>
      <c r="Y11" s="2"/>
      <c r="Z11" s="2"/>
    </row>
    <row r="12" spans="1:106" ht="15.75" x14ac:dyDescent="0.25">
      <c r="A12" s="174"/>
      <c r="B12" s="119"/>
      <c r="C12" s="241"/>
      <c r="D12" s="98"/>
      <c r="E12" s="64" t="s">
        <v>54</v>
      </c>
      <c r="F12" s="73" t="s">
        <v>57</v>
      </c>
      <c r="G12" s="184" t="s">
        <v>57</v>
      </c>
      <c r="H12" s="185"/>
      <c r="I12" s="100" t="s">
        <v>57</v>
      </c>
      <c r="J12" s="100"/>
      <c r="K12" s="74">
        <v>0</v>
      </c>
      <c r="L12" s="74">
        <v>0</v>
      </c>
      <c r="M12" s="75">
        <v>0</v>
      </c>
      <c r="N12" s="74">
        <v>0</v>
      </c>
      <c r="O12" s="101">
        <f t="shared" si="0"/>
        <v>0</v>
      </c>
      <c r="P12" s="101"/>
      <c r="Q12" s="231"/>
      <c r="R12" s="232"/>
      <c r="S12" s="20"/>
      <c r="T12" s="20"/>
      <c r="Y12" s="2"/>
      <c r="Z12" s="2"/>
    </row>
    <row r="13" spans="1:106" ht="15.75" x14ac:dyDescent="0.25">
      <c r="A13" s="174"/>
      <c r="B13" s="119"/>
      <c r="C13" s="241"/>
      <c r="D13" s="98"/>
      <c r="E13" s="64" t="s">
        <v>54</v>
      </c>
      <c r="F13" s="73" t="s">
        <v>57</v>
      </c>
      <c r="G13" s="184" t="s">
        <v>57</v>
      </c>
      <c r="H13" s="185"/>
      <c r="I13" s="100" t="s">
        <v>57</v>
      </c>
      <c r="J13" s="100"/>
      <c r="K13" s="74">
        <v>0</v>
      </c>
      <c r="L13" s="74">
        <v>0</v>
      </c>
      <c r="M13" s="75">
        <v>0</v>
      </c>
      <c r="N13" s="74">
        <v>0</v>
      </c>
      <c r="O13" s="101">
        <f t="shared" si="0"/>
        <v>0</v>
      </c>
      <c r="P13" s="101"/>
      <c r="Q13" s="231"/>
      <c r="R13" s="232"/>
      <c r="S13" s="20"/>
      <c r="T13" s="20"/>
      <c r="Y13" s="2"/>
      <c r="Z13" s="2"/>
    </row>
    <row r="14" spans="1:106" ht="15.75" x14ac:dyDescent="0.25">
      <c r="A14" s="174"/>
      <c r="B14" s="119"/>
      <c r="C14" s="241"/>
      <c r="D14" s="98"/>
      <c r="E14" s="64" t="s">
        <v>54</v>
      </c>
      <c r="F14" s="73" t="s">
        <v>57</v>
      </c>
      <c r="G14" s="184" t="s">
        <v>57</v>
      </c>
      <c r="H14" s="185"/>
      <c r="I14" s="100" t="s">
        <v>57</v>
      </c>
      <c r="J14" s="100"/>
      <c r="K14" s="74">
        <v>0</v>
      </c>
      <c r="L14" s="74">
        <v>0</v>
      </c>
      <c r="M14" s="75">
        <v>0</v>
      </c>
      <c r="N14" s="74">
        <v>0</v>
      </c>
      <c r="O14" s="141">
        <f t="shared" si="0"/>
        <v>0</v>
      </c>
      <c r="P14" s="142"/>
      <c r="Q14" s="141"/>
      <c r="R14" s="142"/>
      <c r="S14" s="20"/>
      <c r="T14" s="20"/>
      <c r="Y14" s="2"/>
      <c r="Z14" s="2"/>
    </row>
    <row r="15" spans="1:106" ht="15.75" x14ac:dyDescent="0.25">
      <c r="A15" s="174"/>
      <c r="B15" s="119"/>
      <c r="C15" s="241"/>
      <c r="D15" s="98"/>
      <c r="E15" s="85" t="s">
        <v>97</v>
      </c>
      <c r="F15" s="85"/>
      <c r="G15" s="85"/>
      <c r="H15" s="85"/>
      <c r="I15" s="85"/>
      <c r="J15" s="85"/>
      <c r="K15" s="76">
        <f>K5+K6+K7+K8+K9+K10+K11+K12+K13+K14</f>
        <v>0</v>
      </c>
      <c r="L15" s="76">
        <f>L5+L6+L7+L8+L9+L10+L11+L12+L13+L14</f>
        <v>0</v>
      </c>
      <c r="M15" s="76">
        <f>M5+M6+M7+M8+M9+M10+M11+M12+M13+M14</f>
        <v>0</v>
      </c>
      <c r="N15" s="76">
        <f>N5+N6+N7+N8+N9+N10+N11+N12+N13+N14</f>
        <v>0</v>
      </c>
      <c r="O15" s="86">
        <f>SUM(K15:N15)</f>
        <v>0</v>
      </c>
      <c r="P15" s="86"/>
      <c r="Q15" s="86"/>
      <c r="R15" s="87"/>
      <c r="S15" s="20"/>
      <c r="T15" s="20"/>
      <c r="Y15" s="2"/>
      <c r="Z15" s="2"/>
    </row>
    <row r="16" spans="1:106" ht="15.75" x14ac:dyDescent="0.25">
      <c r="A16" s="174"/>
      <c r="B16" s="119"/>
      <c r="C16" s="241"/>
      <c r="D16" s="98"/>
      <c r="E16" s="144" t="s">
        <v>77</v>
      </c>
      <c r="F16" s="145"/>
      <c r="G16" s="145"/>
      <c r="H16" s="145"/>
      <c r="I16" s="145"/>
      <c r="J16" s="145"/>
      <c r="K16" s="68">
        <f>(O16/36)*7</f>
        <v>151027.17583333334</v>
      </c>
      <c r="L16" s="77">
        <f>(O16/36)*12</f>
        <v>258903.72999999998</v>
      </c>
      <c r="M16" s="77">
        <f>(O16/36)*12</f>
        <v>258903.72999999998</v>
      </c>
      <c r="N16" s="77">
        <f>(O16/36)*5</f>
        <v>107876.55416666667</v>
      </c>
      <c r="O16" s="129">
        <v>776711.19</v>
      </c>
      <c r="P16" s="129"/>
      <c r="Q16" s="129"/>
      <c r="R16" s="129"/>
      <c r="S16" s="20"/>
      <c r="T16" s="20"/>
      <c r="U16" s="62"/>
      <c r="V16" s="14"/>
      <c r="W16" s="14"/>
      <c r="Y16" s="2"/>
      <c r="Z16" s="2"/>
    </row>
    <row r="17" spans="1:26" ht="67.5" customHeight="1" x14ac:dyDescent="0.25">
      <c r="A17" s="174"/>
      <c r="B17" s="119"/>
      <c r="C17" s="241"/>
      <c r="D17" s="195" t="s">
        <v>8</v>
      </c>
      <c r="E17" s="197"/>
      <c r="F17" s="198"/>
      <c r="G17" s="198"/>
      <c r="H17" s="198"/>
      <c r="I17" s="198"/>
      <c r="J17" s="199"/>
      <c r="K17" s="21"/>
      <c r="L17" s="21"/>
      <c r="M17" s="21"/>
      <c r="N17" s="21"/>
      <c r="O17" s="117" t="s">
        <v>76</v>
      </c>
      <c r="P17" s="118"/>
      <c r="Q17" s="117" t="s">
        <v>86</v>
      </c>
      <c r="R17" s="118"/>
      <c r="S17" s="20"/>
      <c r="T17" s="20"/>
      <c r="U17" s="14"/>
      <c r="V17" s="14"/>
      <c r="W17" s="14"/>
      <c r="Y17" s="2"/>
      <c r="Z17" s="2"/>
    </row>
    <row r="18" spans="1:26" ht="15.75" x14ac:dyDescent="0.25">
      <c r="A18" s="174"/>
      <c r="B18" s="119"/>
      <c r="C18" s="241"/>
      <c r="D18" s="196"/>
      <c r="E18" s="116" t="s">
        <v>10</v>
      </c>
      <c r="F18" s="116"/>
      <c r="G18" s="116"/>
      <c r="H18" s="116"/>
      <c r="I18" s="116"/>
      <c r="J18" s="116"/>
      <c r="K18" s="18">
        <v>0</v>
      </c>
      <c r="L18" s="18">
        <v>0</v>
      </c>
      <c r="M18" s="18">
        <v>0</v>
      </c>
      <c r="N18" s="18">
        <v>0</v>
      </c>
      <c r="O18" s="143">
        <f>SUM(K18+L18+M18+N18)</f>
        <v>0</v>
      </c>
      <c r="P18" s="143"/>
      <c r="Q18" s="229">
        <f>SUM(O18:O20)</f>
        <v>0</v>
      </c>
      <c r="R18" s="230"/>
      <c r="S18" s="20"/>
      <c r="T18" s="181" t="s">
        <v>69</v>
      </c>
      <c r="U18" s="14"/>
      <c r="V18" s="14"/>
      <c r="W18" s="14"/>
      <c r="Y18" s="2"/>
      <c r="Z18" s="2"/>
    </row>
    <row r="19" spans="1:26" ht="24.75" customHeight="1" x14ac:dyDescent="0.25">
      <c r="A19" s="174"/>
      <c r="B19" s="119"/>
      <c r="C19" s="241"/>
      <c r="D19" s="196"/>
      <c r="E19" s="116" t="s">
        <v>54</v>
      </c>
      <c r="F19" s="116"/>
      <c r="G19" s="116"/>
      <c r="H19" s="116"/>
      <c r="I19" s="116"/>
      <c r="J19" s="116"/>
      <c r="K19" s="18">
        <v>0</v>
      </c>
      <c r="L19" s="18">
        <v>0</v>
      </c>
      <c r="M19" s="18">
        <v>0</v>
      </c>
      <c r="N19" s="18">
        <v>0</v>
      </c>
      <c r="O19" s="143">
        <f>SUM(K19+L19+M19+N19)</f>
        <v>0</v>
      </c>
      <c r="P19" s="143"/>
      <c r="Q19" s="231"/>
      <c r="R19" s="232"/>
      <c r="S19" s="20"/>
      <c r="T19" s="181"/>
      <c r="U19" s="14"/>
      <c r="V19" s="14"/>
      <c r="W19" s="14"/>
      <c r="Y19" s="2"/>
      <c r="Z19" s="2"/>
    </row>
    <row r="20" spans="1:26" ht="19.5" customHeight="1" x14ac:dyDescent="0.25">
      <c r="A20" s="174"/>
      <c r="B20" s="119"/>
      <c r="C20" s="241"/>
      <c r="D20" s="196"/>
      <c r="E20" s="116" t="s">
        <v>54</v>
      </c>
      <c r="F20" s="116"/>
      <c r="G20" s="116"/>
      <c r="H20" s="116"/>
      <c r="I20" s="116"/>
      <c r="J20" s="116"/>
      <c r="K20" s="18">
        <v>0</v>
      </c>
      <c r="L20" s="18">
        <v>0</v>
      </c>
      <c r="M20" s="18">
        <v>0</v>
      </c>
      <c r="N20" s="18">
        <v>0</v>
      </c>
      <c r="O20" s="143">
        <f>SUM(K20+L20+M20+N20)</f>
        <v>0</v>
      </c>
      <c r="P20" s="143"/>
      <c r="Q20" s="141"/>
      <c r="R20" s="142"/>
      <c r="S20" s="19"/>
      <c r="T20" s="181"/>
      <c r="U20" s="15"/>
      <c r="V20" s="15"/>
      <c r="W20" s="15"/>
    </row>
    <row r="21" spans="1:26" ht="15.75" x14ac:dyDescent="0.25">
      <c r="A21" s="174"/>
      <c r="B21" s="119"/>
      <c r="C21" s="241"/>
      <c r="D21" s="196"/>
      <c r="E21" s="200" t="s">
        <v>98</v>
      </c>
      <c r="F21" s="201"/>
      <c r="G21" s="201"/>
      <c r="H21" s="201"/>
      <c r="I21" s="201"/>
      <c r="J21" s="202"/>
      <c r="K21" s="44">
        <f>K20+K19+K18</f>
        <v>0</v>
      </c>
      <c r="L21" s="44">
        <f>L20+L19+L18</f>
        <v>0</v>
      </c>
      <c r="M21" s="44">
        <f>M20+M19+M18</f>
        <v>0</v>
      </c>
      <c r="N21" s="44">
        <f>N20+N19+N18</f>
        <v>0</v>
      </c>
      <c r="O21" s="192">
        <f>SUM(K21:N21)</f>
        <v>0</v>
      </c>
      <c r="P21" s="193"/>
      <c r="Q21" s="193"/>
      <c r="R21" s="194"/>
      <c r="S21" s="19"/>
      <c r="T21" s="181"/>
      <c r="U21" s="15"/>
      <c r="V21" s="15"/>
      <c r="W21" s="15"/>
    </row>
    <row r="22" spans="1:26" ht="15.75" x14ac:dyDescent="0.25">
      <c r="A22" s="174"/>
      <c r="B22" s="119"/>
      <c r="C22" s="241"/>
      <c r="D22" s="196"/>
      <c r="E22" s="146" t="s">
        <v>78</v>
      </c>
      <c r="F22" s="146"/>
      <c r="G22" s="146"/>
      <c r="H22" s="146"/>
      <c r="I22" s="146"/>
      <c r="J22" s="146"/>
      <c r="K22" s="68">
        <f>(O22/36)*7</f>
        <v>35000</v>
      </c>
      <c r="L22" s="68">
        <f>(O22/36)*12</f>
        <v>60000</v>
      </c>
      <c r="M22" s="68">
        <f>(O22/36)*12</f>
        <v>60000</v>
      </c>
      <c r="N22" s="68">
        <f>(O22/36)*5</f>
        <v>25000</v>
      </c>
      <c r="O22" s="132">
        <v>180000</v>
      </c>
      <c r="P22" s="132"/>
      <c r="Q22" s="132"/>
      <c r="R22" s="132"/>
      <c r="S22" s="22"/>
      <c r="T22" s="181"/>
      <c r="U22" s="62"/>
      <c r="V22" s="14"/>
      <c r="W22" s="14"/>
    </row>
    <row r="23" spans="1:26" ht="15.75" customHeight="1" x14ac:dyDescent="0.25">
      <c r="A23" s="174"/>
      <c r="B23" s="119"/>
      <c r="C23" s="85" t="s">
        <v>87</v>
      </c>
      <c r="D23" s="85"/>
      <c r="E23" s="85"/>
      <c r="F23" s="85"/>
      <c r="G23" s="85"/>
      <c r="H23" s="85"/>
      <c r="I23" s="85"/>
      <c r="J23" s="85"/>
      <c r="K23" s="47">
        <f>K15+K21</f>
        <v>0</v>
      </c>
      <c r="L23" s="47">
        <f>L15+L21</f>
        <v>0</v>
      </c>
      <c r="M23" s="47">
        <f>M15+M21</f>
        <v>0</v>
      </c>
      <c r="N23" s="47">
        <f>N15+N21</f>
        <v>0</v>
      </c>
      <c r="O23" s="192">
        <f>SUM(K23:N23)</f>
        <v>0</v>
      </c>
      <c r="P23" s="193"/>
      <c r="Q23" s="193"/>
      <c r="R23" s="194"/>
      <c r="S23" s="22"/>
      <c r="T23" s="181"/>
      <c r="U23" s="14"/>
      <c r="V23" s="14"/>
      <c r="W23" s="14"/>
    </row>
    <row r="24" spans="1:26" ht="15.75" x14ac:dyDescent="0.25">
      <c r="A24" s="174"/>
      <c r="B24" s="119"/>
      <c r="C24" s="219" t="s">
        <v>79</v>
      </c>
      <c r="D24" s="220"/>
      <c r="E24" s="220"/>
      <c r="F24" s="220"/>
      <c r="G24" s="220"/>
      <c r="H24" s="220"/>
      <c r="I24" s="220"/>
      <c r="J24" s="221"/>
      <c r="K24" s="68">
        <f>(O24/36)*7</f>
        <v>186027.17583333334</v>
      </c>
      <c r="L24" s="68">
        <f>(O24/36)*12</f>
        <v>318903.73</v>
      </c>
      <c r="M24" s="68">
        <f>(O24/36)*12</f>
        <v>318903.73</v>
      </c>
      <c r="N24" s="68">
        <f>(O24/36)*5</f>
        <v>132876.55416666667</v>
      </c>
      <c r="O24" s="132">
        <f>O16+O22</f>
        <v>956711.19</v>
      </c>
      <c r="P24" s="132"/>
      <c r="Q24" s="132"/>
      <c r="R24" s="132"/>
      <c r="S24" s="22"/>
      <c r="T24" s="181"/>
      <c r="U24" s="62"/>
      <c r="V24" s="14"/>
      <c r="W24" s="14"/>
    </row>
    <row r="25" spans="1:26" ht="149.25" customHeight="1" x14ac:dyDescent="0.25">
      <c r="A25" s="174"/>
      <c r="B25" s="119"/>
      <c r="C25" s="69" t="s">
        <v>70</v>
      </c>
      <c r="D25" s="23" t="s">
        <v>71</v>
      </c>
      <c r="E25" s="239" t="s">
        <v>72</v>
      </c>
      <c r="F25" s="236"/>
      <c r="G25" s="236"/>
      <c r="H25" s="236"/>
      <c r="I25" s="236"/>
      <c r="J25" s="191"/>
      <c r="K25" s="28">
        <f>(K23*7)/100</f>
        <v>0</v>
      </c>
      <c r="L25" s="28">
        <f>(L23*7)/100</f>
        <v>0</v>
      </c>
      <c r="M25" s="28">
        <f>(M23*7)/100</f>
        <v>0</v>
      </c>
      <c r="N25" s="28">
        <f>(N23*7)/100</f>
        <v>0</v>
      </c>
      <c r="O25" s="189">
        <f>O23*7/100</f>
        <v>0</v>
      </c>
      <c r="P25" s="190"/>
      <c r="Q25" s="190"/>
      <c r="R25" s="191"/>
      <c r="S25" s="19"/>
      <c r="T25" s="181"/>
    </row>
    <row r="26" spans="1:26" ht="15.75" customHeight="1" x14ac:dyDescent="0.25">
      <c r="A26" s="174"/>
      <c r="B26" s="119"/>
      <c r="C26" s="222" t="s">
        <v>88</v>
      </c>
      <c r="D26" s="223"/>
      <c r="E26" s="223"/>
      <c r="F26" s="223"/>
      <c r="G26" s="223"/>
      <c r="H26" s="223"/>
      <c r="I26" s="223"/>
      <c r="J26" s="224"/>
      <c r="K26" s="46">
        <f>K25</f>
        <v>0</v>
      </c>
      <c r="L26" s="46">
        <f>L25</f>
        <v>0</v>
      </c>
      <c r="M26" s="46">
        <f>M25</f>
        <v>0</v>
      </c>
      <c r="N26" s="46">
        <f>N25</f>
        <v>0</v>
      </c>
      <c r="O26" s="204">
        <f>K26+L26+M26+N26</f>
        <v>0</v>
      </c>
      <c r="P26" s="205"/>
      <c r="Q26" s="205"/>
      <c r="R26" s="206"/>
      <c r="S26" s="19"/>
      <c r="T26" s="181"/>
    </row>
    <row r="27" spans="1:26" ht="15.75" x14ac:dyDescent="0.25">
      <c r="A27" s="174"/>
      <c r="B27" s="119"/>
      <c r="C27" s="216" t="s">
        <v>80</v>
      </c>
      <c r="D27" s="217"/>
      <c r="E27" s="217"/>
      <c r="F27" s="217"/>
      <c r="G27" s="217"/>
      <c r="H27" s="217"/>
      <c r="I27" s="217"/>
      <c r="J27" s="218"/>
      <c r="K27" s="45">
        <f>(O27/36)*7</f>
        <v>13021.902308333334</v>
      </c>
      <c r="L27" s="45">
        <f>(O27/36)*12</f>
        <v>22323.2611</v>
      </c>
      <c r="M27" s="45">
        <f>(O27/36)*12</f>
        <v>22323.2611</v>
      </c>
      <c r="N27" s="45">
        <f>(O27/36)*5</f>
        <v>9301.3587916666656</v>
      </c>
      <c r="O27" s="132">
        <f>(O24)*7/100</f>
        <v>66969.783299999996</v>
      </c>
      <c r="P27" s="132"/>
      <c r="Q27" s="132"/>
      <c r="R27" s="132"/>
      <c r="S27" s="22"/>
      <c r="T27" s="181"/>
      <c r="U27" s="63"/>
    </row>
    <row r="28" spans="1:26" ht="15" customHeight="1" x14ac:dyDescent="0.25">
      <c r="A28" s="174"/>
      <c r="B28" s="187"/>
      <c r="C28" s="188"/>
      <c r="D28" s="188"/>
      <c r="E28" s="188"/>
      <c r="F28" s="188"/>
      <c r="G28" s="188"/>
      <c r="H28" s="188"/>
      <c r="I28" s="188"/>
      <c r="J28" s="188"/>
      <c r="K28" s="188"/>
      <c r="L28" s="188"/>
      <c r="M28" s="188"/>
      <c r="N28" s="188"/>
      <c r="O28" s="188"/>
      <c r="P28" s="188"/>
      <c r="Q28" s="188"/>
      <c r="R28" s="125"/>
      <c r="S28" s="22"/>
      <c r="T28" s="20"/>
    </row>
    <row r="29" spans="1:26" ht="15" customHeight="1" x14ac:dyDescent="0.25">
      <c r="A29" s="174"/>
      <c r="B29" s="119"/>
      <c r="C29" s="119"/>
      <c r="D29" s="119"/>
      <c r="E29" s="119"/>
      <c r="F29" s="119"/>
      <c r="G29" s="119"/>
      <c r="H29" s="119"/>
      <c r="I29" s="119"/>
      <c r="J29" s="119"/>
      <c r="K29" s="136" t="s">
        <v>64</v>
      </c>
      <c r="L29" s="136"/>
      <c r="M29" s="136"/>
      <c r="N29" s="136"/>
      <c r="O29" s="150"/>
      <c r="P29" s="150"/>
      <c r="Q29" s="150"/>
      <c r="R29" s="150"/>
      <c r="S29" s="22"/>
      <c r="T29" s="20"/>
    </row>
    <row r="30" spans="1:26" ht="15" customHeight="1" x14ac:dyDescent="0.25">
      <c r="A30" s="174"/>
      <c r="B30" s="119"/>
      <c r="C30" s="119"/>
      <c r="D30" s="119"/>
      <c r="E30" s="119"/>
      <c r="F30" s="119"/>
      <c r="G30" s="119"/>
      <c r="H30" s="119"/>
      <c r="I30" s="119"/>
      <c r="J30" s="119"/>
      <c r="K30" s="78">
        <f>K24+K27</f>
        <v>199049.07814166669</v>
      </c>
      <c r="L30" s="78">
        <f t="shared" ref="L30:N30" si="1">L24+L27</f>
        <v>341226.99109999998</v>
      </c>
      <c r="M30" s="78">
        <f t="shared" si="1"/>
        <v>341226.99109999998</v>
      </c>
      <c r="N30" s="78">
        <f t="shared" si="1"/>
        <v>142177.91295833333</v>
      </c>
      <c r="O30" s="150"/>
      <c r="P30" s="150"/>
      <c r="Q30" s="150"/>
      <c r="R30" s="150"/>
      <c r="S30" s="22"/>
      <c r="T30" s="20"/>
    </row>
    <row r="31" spans="1:26" ht="15" customHeight="1" x14ac:dyDescent="0.25">
      <c r="A31" s="174"/>
      <c r="B31" s="119"/>
      <c r="C31" s="119"/>
      <c r="D31" s="119"/>
      <c r="E31" s="119"/>
      <c r="F31" s="119"/>
      <c r="G31" s="119"/>
      <c r="H31" s="119"/>
      <c r="I31" s="119"/>
      <c r="J31" s="119"/>
      <c r="K31" s="121" t="s">
        <v>67</v>
      </c>
      <c r="L31" s="121"/>
      <c r="M31" s="120">
        <f>K30+L30+M30+N30</f>
        <v>1023680.9733</v>
      </c>
      <c r="N31" s="120"/>
      <c r="O31" s="150"/>
      <c r="P31" s="150"/>
      <c r="Q31" s="150"/>
      <c r="R31" s="150"/>
      <c r="S31" s="22"/>
      <c r="T31" s="20"/>
    </row>
    <row r="32" spans="1:26" ht="26.25" customHeight="1" x14ac:dyDescent="0.3">
      <c r="A32" s="233" t="s">
        <v>52</v>
      </c>
      <c r="B32" s="234"/>
      <c r="C32" s="234"/>
      <c r="D32" s="234"/>
      <c r="E32" s="234"/>
      <c r="F32" s="234"/>
      <c r="G32" s="234"/>
      <c r="H32" s="234"/>
      <c r="I32" s="234"/>
      <c r="J32" s="234"/>
      <c r="K32" s="234"/>
      <c r="L32" s="234"/>
      <c r="M32" s="234"/>
      <c r="N32" s="234"/>
      <c r="O32" s="234"/>
      <c r="P32" s="234"/>
      <c r="Q32" s="235"/>
      <c r="R32" s="42">
        <f>O24+O27</f>
        <v>1023680.9733</v>
      </c>
      <c r="S32" s="19"/>
      <c r="T32" s="16"/>
      <c r="U32" s="4"/>
      <c r="V32" s="4"/>
      <c r="W32" s="4"/>
      <c r="X32" s="4"/>
    </row>
    <row r="33" spans="1:24" s="14" customFormat="1" x14ac:dyDescent="0.25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3"/>
      <c r="S33" s="10"/>
      <c r="T33" s="11"/>
      <c r="U33" s="11"/>
      <c r="V33" s="11"/>
      <c r="W33" s="11"/>
      <c r="X33" s="11"/>
    </row>
    <row r="34" spans="1:24" s="14" customFormat="1" ht="45" customHeight="1" x14ac:dyDescent="0.25">
      <c r="A34" s="8" t="s">
        <v>2</v>
      </c>
      <c r="B34" s="8" t="s">
        <v>0</v>
      </c>
      <c r="C34" s="8" t="s">
        <v>1</v>
      </c>
      <c r="D34" s="8" t="s">
        <v>3</v>
      </c>
      <c r="E34" s="9" t="s">
        <v>9</v>
      </c>
      <c r="F34" s="242" t="s">
        <v>48</v>
      </c>
      <c r="G34" s="243"/>
      <c r="H34" s="243"/>
      <c r="I34" s="243"/>
      <c r="J34" s="244"/>
      <c r="K34" s="9" t="s">
        <v>68</v>
      </c>
      <c r="L34" s="8">
        <v>2027</v>
      </c>
      <c r="M34" s="8">
        <v>2028</v>
      </c>
      <c r="N34" s="9" t="s">
        <v>43</v>
      </c>
      <c r="O34" s="147" t="s">
        <v>41</v>
      </c>
      <c r="P34" s="148"/>
      <c r="Q34" s="148"/>
      <c r="R34" s="149"/>
      <c r="S34" s="10"/>
      <c r="T34" s="11"/>
      <c r="U34" s="11"/>
      <c r="V34" s="11"/>
      <c r="W34" s="11"/>
      <c r="X34" s="11"/>
    </row>
    <row r="35" spans="1:24" ht="108" customHeight="1" x14ac:dyDescent="0.25">
      <c r="A35" s="24"/>
      <c r="B35" s="25"/>
      <c r="C35" s="25"/>
      <c r="D35" s="25"/>
      <c r="E35" s="59" t="s">
        <v>60</v>
      </c>
      <c r="F35" s="60" t="s">
        <v>61</v>
      </c>
      <c r="G35" s="61" t="s">
        <v>74</v>
      </c>
      <c r="H35" s="133" t="s">
        <v>59</v>
      </c>
      <c r="I35" s="134"/>
      <c r="J35" s="135"/>
      <c r="K35" s="137" t="s">
        <v>75</v>
      </c>
      <c r="L35" s="137"/>
      <c r="M35" s="137"/>
      <c r="N35" s="137"/>
      <c r="O35" s="58" t="s">
        <v>89</v>
      </c>
      <c r="P35" s="58" t="s">
        <v>92</v>
      </c>
      <c r="Q35" s="58" t="s">
        <v>90</v>
      </c>
      <c r="R35" s="58" t="s">
        <v>91</v>
      </c>
      <c r="S35" s="19"/>
      <c r="V35" s="4"/>
      <c r="W35" s="4"/>
      <c r="X35" s="4"/>
    </row>
    <row r="36" spans="1:24" ht="23.25" customHeight="1" x14ac:dyDescent="0.25">
      <c r="A36" s="169" t="s">
        <v>12</v>
      </c>
      <c r="B36" s="125" t="s">
        <v>11</v>
      </c>
      <c r="C36" s="119" t="s">
        <v>100</v>
      </c>
      <c r="D36" s="98" t="s">
        <v>13</v>
      </c>
      <c r="E36" s="116" t="s">
        <v>14</v>
      </c>
      <c r="F36" s="130" t="s">
        <v>15</v>
      </c>
      <c r="G36" s="26">
        <v>54</v>
      </c>
      <c r="H36" s="123" t="s">
        <v>25</v>
      </c>
      <c r="I36" s="123"/>
      <c r="J36" s="123"/>
      <c r="K36" s="18">
        <f>0*112</f>
        <v>0</v>
      </c>
      <c r="L36" s="18">
        <f t="shared" ref="L36:N37" si="2">0*112</f>
        <v>0</v>
      </c>
      <c r="M36" s="18">
        <f t="shared" si="2"/>
        <v>0</v>
      </c>
      <c r="N36" s="18">
        <f t="shared" si="2"/>
        <v>0</v>
      </c>
      <c r="O36" s="27">
        <f>54*112</f>
        <v>6048</v>
      </c>
      <c r="P36" s="122">
        <f>O36+O37</f>
        <v>30240</v>
      </c>
      <c r="Q36" s="27">
        <f t="shared" ref="Q36:Q45" si="3">K36+L36+M36+N36</f>
        <v>0</v>
      </c>
      <c r="R36" s="210">
        <f>Q36+Q37</f>
        <v>0</v>
      </c>
      <c r="S36" s="22"/>
    </row>
    <row r="37" spans="1:24" ht="23.25" customHeight="1" x14ac:dyDescent="0.25">
      <c r="A37" s="170"/>
      <c r="B37" s="125"/>
      <c r="C37" s="119"/>
      <c r="D37" s="98"/>
      <c r="E37" s="116"/>
      <c r="F37" s="130"/>
      <c r="G37" s="26">
        <v>216</v>
      </c>
      <c r="H37" s="143" t="s">
        <v>26</v>
      </c>
      <c r="I37" s="143"/>
      <c r="J37" s="143"/>
      <c r="K37" s="18">
        <f>0*112</f>
        <v>0</v>
      </c>
      <c r="L37" s="18">
        <f t="shared" si="2"/>
        <v>0</v>
      </c>
      <c r="M37" s="18">
        <f t="shared" si="2"/>
        <v>0</v>
      </c>
      <c r="N37" s="18">
        <f t="shared" si="2"/>
        <v>0</v>
      </c>
      <c r="O37" s="27">
        <f>216*112</f>
        <v>24192</v>
      </c>
      <c r="P37" s="122"/>
      <c r="Q37" s="27">
        <f t="shared" si="3"/>
        <v>0</v>
      </c>
      <c r="R37" s="211"/>
      <c r="S37" s="19"/>
    </row>
    <row r="38" spans="1:24" ht="24" customHeight="1" x14ac:dyDescent="0.25">
      <c r="A38" s="170"/>
      <c r="B38" s="125"/>
      <c r="C38" s="119"/>
      <c r="D38" s="98"/>
      <c r="E38" s="116"/>
      <c r="F38" s="130" t="s">
        <v>16</v>
      </c>
      <c r="G38" s="26">
        <v>88</v>
      </c>
      <c r="H38" s="123" t="s">
        <v>25</v>
      </c>
      <c r="I38" s="123"/>
      <c r="J38" s="123"/>
      <c r="K38" s="18">
        <f>0*315</f>
        <v>0</v>
      </c>
      <c r="L38" s="18">
        <f t="shared" ref="L38:N39" si="4">0*315</f>
        <v>0</v>
      </c>
      <c r="M38" s="18">
        <f t="shared" si="4"/>
        <v>0</v>
      </c>
      <c r="N38" s="18">
        <f t="shared" si="4"/>
        <v>0</v>
      </c>
      <c r="O38" s="29">
        <f>88*315</f>
        <v>27720</v>
      </c>
      <c r="P38" s="122">
        <f>O38+O39</f>
        <v>138600</v>
      </c>
      <c r="Q38" s="27">
        <f t="shared" si="3"/>
        <v>0</v>
      </c>
      <c r="R38" s="210">
        <f>Q38+Q39</f>
        <v>0</v>
      </c>
      <c r="S38" s="19"/>
    </row>
    <row r="39" spans="1:24" ht="24" customHeight="1" x14ac:dyDescent="0.25">
      <c r="A39" s="170"/>
      <c r="B39" s="125"/>
      <c r="C39" s="119"/>
      <c r="D39" s="98"/>
      <c r="E39" s="116"/>
      <c r="F39" s="130"/>
      <c r="G39" s="26">
        <v>352</v>
      </c>
      <c r="H39" s="143" t="s">
        <v>26</v>
      </c>
      <c r="I39" s="143"/>
      <c r="J39" s="143"/>
      <c r="K39" s="18">
        <f>0*315</f>
        <v>0</v>
      </c>
      <c r="L39" s="18">
        <f t="shared" si="4"/>
        <v>0</v>
      </c>
      <c r="M39" s="18">
        <f t="shared" si="4"/>
        <v>0</v>
      </c>
      <c r="N39" s="18">
        <f t="shared" si="4"/>
        <v>0</v>
      </c>
      <c r="O39" s="29">
        <f>352*315</f>
        <v>110880</v>
      </c>
      <c r="P39" s="122"/>
      <c r="Q39" s="27">
        <f t="shared" si="3"/>
        <v>0</v>
      </c>
      <c r="R39" s="211"/>
      <c r="S39" s="19"/>
    </row>
    <row r="40" spans="1:24" ht="22.5" customHeight="1" x14ac:dyDescent="0.25">
      <c r="A40" s="170"/>
      <c r="B40" s="125"/>
      <c r="C40" s="119"/>
      <c r="D40" s="98"/>
      <c r="E40" s="116"/>
      <c r="F40" s="131" t="s">
        <v>17</v>
      </c>
      <c r="G40" s="26">
        <v>301</v>
      </c>
      <c r="H40" s="123" t="s">
        <v>25</v>
      </c>
      <c r="I40" s="123"/>
      <c r="J40" s="123"/>
      <c r="K40" s="18">
        <f>0*26</f>
        <v>0</v>
      </c>
      <c r="L40" s="18">
        <f t="shared" ref="L40:N41" si="5">0*26</f>
        <v>0</v>
      </c>
      <c r="M40" s="18">
        <f t="shared" si="5"/>
        <v>0</v>
      </c>
      <c r="N40" s="18">
        <f t="shared" si="5"/>
        <v>0</v>
      </c>
      <c r="O40" s="29">
        <f>301*26</f>
        <v>7826</v>
      </c>
      <c r="P40" s="122">
        <f>O40+O41</f>
        <v>39052</v>
      </c>
      <c r="Q40" s="27">
        <f t="shared" si="3"/>
        <v>0</v>
      </c>
      <c r="R40" s="210">
        <f>Q40+Q41</f>
        <v>0</v>
      </c>
      <c r="S40" s="19"/>
    </row>
    <row r="41" spans="1:24" ht="22.5" customHeight="1" x14ac:dyDescent="0.25">
      <c r="A41" s="170"/>
      <c r="B41" s="125"/>
      <c r="C41" s="119"/>
      <c r="D41" s="98"/>
      <c r="E41" s="116"/>
      <c r="F41" s="131"/>
      <c r="G41" s="26">
        <v>1201</v>
      </c>
      <c r="H41" s="143" t="s">
        <v>26</v>
      </c>
      <c r="I41" s="143"/>
      <c r="J41" s="143"/>
      <c r="K41" s="18">
        <f>0*26</f>
        <v>0</v>
      </c>
      <c r="L41" s="18">
        <f t="shared" si="5"/>
        <v>0</v>
      </c>
      <c r="M41" s="18">
        <f t="shared" si="5"/>
        <v>0</v>
      </c>
      <c r="N41" s="18">
        <f t="shared" si="5"/>
        <v>0</v>
      </c>
      <c r="O41" s="29">
        <f>1201*26</f>
        <v>31226</v>
      </c>
      <c r="P41" s="122"/>
      <c r="Q41" s="27">
        <f t="shared" si="3"/>
        <v>0</v>
      </c>
      <c r="R41" s="211"/>
      <c r="S41" s="19"/>
    </row>
    <row r="42" spans="1:24" ht="31.5" x14ac:dyDescent="0.25">
      <c r="A42" s="170"/>
      <c r="B42" s="125"/>
      <c r="C42" s="119"/>
      <c r="D42" s="98"/>
      <c r="E42" s="116" t="s">
        <v>18</v>
      </c>
      <c r="F42" s="30" t="s">
        <v>19</v>
      </c>
      <c r="G42" s="26">
        <v>1500</v>
      </c>
      <c r="H42" s="123" t="s">
        <v>25</v>
      </c>
      <c r="I42" s="123"/>
      <c r="J42" s="123"/>
      <c r="K42" s="18">
        <f>0*10</f>
        <v>0</v>
      </c>
      <c r="L42" s="18">
        <f t="shared" ref="L42:N42" si="6">0*10</f>
        <v>0</v>
      </c>
      <c r="M42" s="18">
        <f t="shared" si="6"/>
        <v>0</v>
      </c>
      <c r="N42" s="18">
        <f t="shared" si="6"/>
        <v>0</v>
      </c>
      <c r="O42" s="29">
        <f>1500*10</f>
        <v>15000</v>
      </c>
      <c r="P42" s="29">
        <f>O42</f>
        <v>15000</v>
      </c>
      <c r="Q42" s="27">
        <f t="shared" si="3"/>
        <v>0</v>
      </c>
      <c r="R42" s="210">
        <f>Q42+Q43</f>
        <v>0</v>
      </c>
      <c r="S42" s="19"/>
    </row>
    <row r="43" spans="1:24" ht="31.5" x14ac:dyDescent="0.25">
      <c r="A43" s="170"/>
      <c r="B43" s="125"/>
      <c r="C43" s="119"/>
      <c r="D43" s="98"/>
      <c r="E43" s="116"/>
      <c r="F43" s="30" t="s">
        <v>20</v>
      </c>
      <c r="G43" s="26">
        <v>250</v>
      </c>
      <c r="H43" s="143" t="s">
        <v>26</v>
      </c>
      <c r="I43" s="143"/>
      <c r="J43" s="143"/>
      <c r="K43" s="18">
        <f>0*90</f>
        <v>0</v>
      </c>
      <c r="L43" s="18">
        <f t="shared" ref="L43:N43" si="7">0*90</f>
        <v>0</v>
      </c>
      <c r="M43" s="18">
        <f t="shared" si="7"/>
        <v>0</v>
      </c>
      <c r="N43" s="18">
        <f t="shared" si="7"/>
        <v>0</v>
      </c>
      <c r="O43" s="29">
        <f>250*90</f>
        <v>22500</v>
      </c>
      <c r="P43" s="29">
        <f>O43</f>
        <v>22500</v>
      </c>
      <c r="Q43" s="27">
        <f t="shared" si="3"/>
        <v>0</v>
      </c>
      <c r="R43" s="211"/>
      <c r="S43" s="19"/>
    </row>
    <row r="44" spans="1:24" ht="15.75" x14ac:dyDescent="0.25">
      <c r="A44" s="170"/>
      <c r="B44" s="125"/>
      <c r="C44" s="119"/>
      <c r="D44" s="98"/>
      <c r="E44" s="116"/>
      <c r="F44" s="131" t="s">
        <v>21</v>
      </c>
      <c r="G44" s="26">
        <v>168</v>
      </c>
      <c r="H44" s="123" t="s">
        <v>25</v>
      </c>
      <c r="I44" s="123"/>
      <c r="J44" s="123"/>
      <c r="K44" s="18">
        <f>0*53</f>
        <v>0</v>
      </c>
      <c r="L44" s="18">
        <f t="shared" ref="L44:N44" si="8">0*53</f>
        <v>0</v>
      </c>
      <c r="M44" s="18">
        <f t="shared" si="8"/>
        <v>0</v>
      </c>
      <c r="N44" s="18">
        <f t="shared" si="8"/>
        <v>0</v>
      </c>
      <c r="O44" s="29">
        <f>168*53</f>
        <v>8904</v>
      </c>
      <c r="P44" s="122">
        <f>O44+O45</f>
        <v>44520</v>
      </c>
      <c r="Q44" s="27">
        <f t="shared" si="3"/>
        <v>0</v>
      </c>
      <c r="R44" s="210">
        <f>Q44+Q45</f>
        <v>0</v>
      </c>
      <c r="S44" s="19"/>
    </row>
    <row r="45" spans="1:24" ht="15.75" x14ac:dyDescent="0.25">
      <c r="A45" s="170"/>
      <c r="B45" s="125"/>
      <c r="C45" s="119"/>
      <c r="D45" s="98"/>
      <c r="E45" s="116"/>
      <c r="F45" s="131"/>
      <c r="G45" s="26">
        <v>672</v>
      </c>
      <c r="H45" s="143" t="s">
        <v>26</v>
      </c>
      <c r="I45" s="143"/>
      <c r="J45" s="143"/>
      <c r="K45" s="18">
        <f>0*53</f>
        <v>0</v>
      </c>
      <c r="L45" s="18">
        <v>0</v>
      </c>
      <c r="M45" s="18">
        <v>0</v>
      </c>
      <c r="N45" s="18">
        <v>0</v>
      </c>
      <c r="O45" s="29">
        <f>672*53</f>
        <v>35616</v>
      </c>
      <c r="P45" s="122"/>
      <c r="Q45" s="27">
        <f t="shared" si="3"/>
        <v>0</v>
      </c>
      <c r="R45" s="211"/>
      <c r="S45" s="19"/>
    </row>
    <row r="46" spans="1:24" ht="15.75" x14ac:dyDescent="0.25">
      <c r="A46" s="170"/>
      <c r="B46" s="125"/>
      <c r="C46" s="119"/>
      <c r="D46" s="98"/>
      <c r="E46" s="67"/>
      <c r="F46" s="212"/>
      <c r="G46" s="212"/>
      <c r="H46" s="212"/>
      <c r="I46" s="212"/>
      <c r="J46" s="212"/>
      <c r="K46" s="212"/>
      <c r="L46" s="212"/>
      <c r="M46" s="212"/>
      <c r="N46" s="212"/>
      <c r="O46" s="52">
        <f>SUM(O36:O45)</f>
        <v>289912</v>
      </c>
      <c r="P46" s="54">
        <f>SUM(P36+P38+P40+P42+P43+P44)</f>
        <v>289912</v>
      </c>
      <c r="Q46" s="53">
        <f>SUM(Q36:Q45)</f>
        <v>0</v>
      </c>
      <c r="R46" s="55">
        <f>SUM(R36+R38+R40+R42+R44)</f>
        <v>0</v>
      </c>
      <c r="S46" s="19"/>
    </row>
    <row r="47" spans="1:24" ht="15.75" customHeight="1" x14ac:dyDescent="0.25">
      <c r="A47" s="170"/>
      <c r="B47" s="125"/>
      <c r="C47" s="222" t="s">
        <v>93</v>
      </c>
      <c r="D47" s="223"/>
      <c r="E47" s="223"/>
      <c r="F47" s="223"/>
      <c r="G47" s="223"/>
      <c r="H47" s="223"/>
      <c r="I47" s="223"/>
      <c r="J47" s="224"/>
      <c r="K47" s="71">
        <f>SUM(K36:K45)</f>
        <v>0</v>
      </c>
      <c r="L47" s="71">
        <f>SUM(L36:L45)</f>
        <v>0</v>
      </c>
      <c r="M47" s="71">
        <f>SUM(M36:M45)</f>
        <v>0</v>
      </c>
      <c r="N47" s="71">
        <f>SUM(N36:N45)</f>
        <v>0</v>
      </c>
      <c r="O47" s="204">
        <f>SUM(K47:N47)</f>
        <v>0</v>
      </c>
      <c r="P47" s="205"/>
      <c r="Q47" s="205"/>
      <c r="R47" s="206"/>
      <c r="S47" s="19"/>
      <c r="T47" s="20"/>
    </row>
    <row r="48" spans="1:24" ht="15.75" customHeight="1" x14ac:dyDescent="0.25">
      <c r="A48" s="170"/>
      <c r="B48" s="125"/>
      <c r="C48" s="151" t="s">
        <v>81</v>
      </c>
      <c r="D48" s="152"/>
      <c r="E48" s="152"/>
      <c r="F48" s="152"/>
      <c r="G48" s="152"/>
      <c r="H48" s="152"/>
      <c r="I48" s="152"/>
      <c r="J48" s="144"/>
      <c r="K48" s="51">
        <f>(O48/36)*7</f>
        <v>56371.777777777781</v>
      </c>
      <c r="L48" s="51">
        <f>(O48/36)*12</f>
        <v>96637.333333333343</v>
      </c>
      <c r="M48" s="51">
        <f>(O48/36)*12</f>
        <v>96637.333333333343</v>
      </c>
      <c r="N48" s="51">
        <f>(O48/36)*5</f>
        <v>40265.555555555555</v>
      </c>
      <c r="O48" s="126">
        <f>P36+P38+P40+P42+P43+P44</f>
        <v>289912</v>
      </c>
      <c r="P48" s="127"/>
      <c r="Q48" s="127"/>
      <c r="R48" s="128"/>
      <c r="S48" s="22"/>
      <c r="T48" s="41"/>
    </row>
    <row r="49" spans="1:20" ht="31.5" customHeight="1" x14ac:dyDescent="0.25">
      <c r="A49" s="170"/>
      <c r="B49" s="125"/>
      <c r="C49" s="119" t="s">
        <v>101</v>
      </c>
      <c r="D49" s="98" t="s">
        <v>35</v>
      </c>
      <c r="E49" s="116" t="s">
        <v>33</v>
      </c>
      <c r="F49" s="31" t="s">
        <v>22</v>
      </c>
      <c r="G49" s="26">
        <v>55</v>
      </c>
      <c r="H49" s="123" t="s">
        <v>25</v>
      </c>
      <c r="I49" s="123"/>
      <c r="J49" s="123"/>
      <c r="K49" s="18">
        <f>0*90</f>
        <v>0</v>
      </c>
      <c r="L49" s="18">
        <f t="shared" ref="L49:N50" si="9">0*90</f>
        <v>0</v>
      </c>
      <c r="M49" s="18">
        <f t="shared" si="9"/>
        <v>0</v>
      </c>
      <c r="N49" s="18">
        <f t="shared" si="9"/>
        <v>0</v>
      </c>
      <c r="O49" s="172">
        <f>55*90</f>
        <v>4950</v>
      </c>
      <c r="P49" s="173"/>
      <c r="Q49" s="172">
        <f>SUM(K49+L49+M49+N49)</f>
        <v>0</v>
      </c>
      <c r="R49" s="173"/>
      <c r="S49" s="19"/>
      <c r="T49" s="20"/>
    </row>
    <row r="50" spans="1:20" ht="18.75" customHeight="1" x14ac:dyDescent="0.25">
      <c r="A50" s="170"/>
      <c r="B50" s="125"/>
      <c r="C50" s="119"/>
      <c r="D50" s="98"/>
      <c r="E50" s="116"/>
      <c r="F50" s="31" t="s">
        <v>23</v>
      </c>
      <c r="G50" s="26">
        <v>50</v>
      </c>
      <c r="H50" s="123" t="s">
        <v>25</v>
      </c>
      <c r="I50" s="123"/>
      <c r="J50" s="123"/>
      <c r="K50" s="18">
        <f>0*90</f>
        <v>0</v>
      </c>
      <c r="L50" s="18">
        <f t="shared" si="9"/>
        <v>0</v>
      </c>
      <c r="M50" s="18">
        <f t="shared" si="9"/>
        <v>0</v>
      </c>
      <c r="N50" s="18">
        <f t="shared" si="9"/>
        <v>0</v>
      </c>
      <c r="O50" s="172">
        <f>50*90</f>
        <v>4500</v>
      </c>
      <c r="P50" s="173"/>
      <c r="Q50" s="172">
        <f t="shared" ref="Q50:Q57" si="10">SUM(K50+L50+M50+N50)</f>
        <v>0</v>
      </c>
      <c r="R50" s="173"/>
      <c r="S50" s="19"/>
      <c r="T50" s="20"/>
    </row>
    <row r="51" spans="1:20" ht="15.75" x14ac:dyDescent="0.25">
      <c r="A51" s="170"/>
      <c r="B51" s="125"/>
      <c r="C51" s="119"/>
      <c r="D51" s="98"/>
      <c r="E51" s="116"/>
      <c r="F51" s="31" t="s">
        <v>102</v>
      </c>
      <c r="G51" s="26">
        <v>17</v>
      </c>
      <c r="H51" s="123" t="s">
        <v>25</v>
      </c>
      <c r="I51" s="123"/>
      <c r="J51" s="123"/>
      <c r="K51" s="18">
        <f>0*881</f>
        <v>0</v>
      </c>
      <c r="L51" s="18">
        <f t="shared" ref="L51:N51" si="11">0*881</f>
        <v>0</v>
      </c>
      <c r="M51" s="18">
        <f t="shared" si="11"/>
        <v>0</v>
      </c>
      <c r="N51" s="18">
        <f t="shared" si="11"/>
        <v>0</v>
      </c>
      <c r="O51" s="172">
        <f>17*881</f>
        <v>14977</v>
      </c>
      <c r="P51" s="173"/>
      <c r="Q51" s="172">
        <f t="shared" si="10"/>
        <v>0</v>
      </c>
      <c r="R51" s="173"/>
      <c r="S51" s="19"/>
      <c r="T51" s="20"/>
    </row>
    <row r="52" spans="1:20" ht="31.5" x14ac:dyDescent="0.25">
      <c r="A52" s="170"/>
      <c r="B52" s="125"/>
      <c r="C52" s="119"/>
      <c r="D52" s="98"/>
      <c r="E52" s="116"/>
      <c r="F52" s="31" t="s">
        <v>24</v>
      </c>
      <c r="G52" s="26">
        <v>791</v>
      </c>
      <c r="H52" s="123" t="s">
        <v>25</v>
      </c>
      <c r="I52" s="123"/>
      <c r="J52" s="123"/>
      <c r="K52" s="18">
        <f>0*10</f>
        <v>0</v>
      </c>
      <c r="L52" s="18">
        <f t="shared" ref="L52:N52" si="12">0*10</f>
        <v>0</v>
      </c>
      <c r="M52" s="18">
        <f t="shared" si="12"/>
        <v>0</v>
      </c>
      <c r="N52" s="18">
        <f t="shared" si="12"/>
        <v>0</v>
      </c>
      <c r="O52" s="172">
        <f>791*10</f>
        <v>7910</v>
      </c>
      <c r="P52" s="173"/>
      <c r="Q52" s="172">
        <f t="shared" si="10"/>
        <v>0</v>
      </c>
      <c r="R52" s="173"/>
      <c r="S52" s="19"/>
      <c r="T52" s="20"/>
    </row>
    <row r="53" spans="1:20" ht="30" customHeight="1" x14ac:dyDescent="0.25">
      <c r="A53" s="170"/>
      <c r="B53" s="125"/>
      <c r="C53" s="119"/>
      <c r="D53" s="98"/>
      <c r="E53" s="116"/>
      <c r="F53" s="31" t="s">
        <v>27</v>
      </c>
      <c r="G53" s="26">
        <v>25</v>
      </c>
      <c r="H53" s="123" t="s">
        <v>25</v>
      </c>
      <c r="I53" s="123"/>
      <c r="J53" s="123"/>
      <c r="K53" s="18">
        <f>0*717</f>
        <v>0</v>
      </c>
      <c r="L53" s="18">
        <f>0*717</f>
        <v>0</v>
      </c>
      <c r="M53" s="18">
        <f>0*717</f>
        <v>0</v>
      </c>
      <c r="N53" s="18">
        <f>0*717</f>
        <v>0</v>
      </c>
      <c r="O53" s="172">
        <f>25*717</f>
        <v>17925</v>
      </c>
      <c r="P53" s="173"/>
      <c r="Q53" s="172">
        <f t="shared" si="10"/>
        <v>0</v>
      </c>
      <c r="R53" s="173"/>
      <c r="S53" s="19"/>
      <c r="T53" s="20"/>
    </row>
    <row r="54" spans="1:20" ht="47.25" x14ac:dyDescent="0.25">
      <c r="A54" s="170"/>
      <c r="B54" s="125"/>
      <c r="C54" s="119"/>
      <c r="D54" s="98"/>
      <c r="E54" s="116"/>
      <c r="F54" s="31" t="s">
        <v>28</v>
      </c>
      <c r="G54" s="26">
        <v>35</v>
      </c>
      <c r="H54" s="123" t="s">
        <v>25</v>
      </c>
      <c r="I54" s="123"/>
      <c r="J54" s="123"/>
      <c r="K54" s="18">
        <f>0*161</f>
        <v>0</v>
      </c>
      <c r="L54" s="18">
        <f t="shared" ref="L54:N54" si="13">0*161</f>
        <v>0</v>
      </c>
      <c r="M54" s="18">
        <f t="shared" si="13"/>
        <v>0</v>
      </c>
      <c r="N54" s="18">
        <f t="shared" si="13"/>
        <v>0</v>
      </c>
      <c r="O54" s="172">
        <f>35*161</f>
        <v>5635</v>
      </c>
      <c r="P54" s="173"/>
      <c r="Q54" s="172">
        <f t="shared" si="10"/>
        <v>0</v>
      </c>
      <c r="R54" s="173"/>
      <c r="S54" s="19"/>
      <c r="T54" s="20"/>
    </row>
    <row r="55" spans="1:20" ht="30" customHeight="1" x14ac:dyDescent="0.25">
      <c r="A55" s="170"/>
      <c r="B55" s="125"/>
      <c r="C55" s="119"/>
      <c r="D55" s="98"/>
      <c r="E55" s="116"/>
      <c r="F55" s="31" t="s">
        <v>29</v>
      </c>
      <c r="G55" s="26">
        <v>40</v>
      </c>
      <c r="H55" s="123" t="s">
        <v>25</v>
      </c>
      <c r="I55" s="123"/>
      <c r="J55" s="123"/>
      <c r="K55" s="18">
        <f>0*90</f>
        <v>0</v>
      </c>
      <c r="L55" s="18">
        <f t="shared" ref="L55:N55" si="14">0*90</f>
        <v>0</v>
      </c>
      <c r="M55" s="18">
        <f t="shared" si="14"/>
        <v>0</v>
      </c>
      <c r="N55" s="18">
        <f t="shared" si="14"/>
        <v>0</v>
      </c>
      <c r="O55" s="172">
        <f>40*90</f>
        <v>3600</v>
      </c>
      <c r="P55" s="173"/>
      <c r="Q55" s="172">
        <f t="shared" si="10"/>
        <v>0</v>
      </c>
      <c r="R55" s="173"/>
      <c r="S55" s="19"/>
      <c r="T55" s="20"/>
    </row>
    <row r="56" spans="1:20" ht="30" customHeight="1" x14ac:dyDescent="0.25">
      <c r="A56" s="170"/>
      <c r="B56" s="125"/>
      <c r="C56" s="119"/>
      <c r="D56" s="98"/>
      <c r="E56" s="116"/>
      <c r="F56" s="31" t="s">
        <v>30</v>
      </c>
      <c r="G56" s="26">
        <v>29</v>
      </c>
      <c r="H56" s="123" t="s">
        <v>25</v>
      </c>
      <c r="I56" s="123"/>
      <c r="J56" s="123"/>
      <c r="K56" s="18">
        <f>0*211</f>
        <v>0</v>
      </c>
      <c r="L56" s="18">
        <f t="shared" ref="L56:N56" si="15">0*211</f>
        <v>0</v>
      </c>
      <c r="M56" s="18">
        <f t="shared" si="15"/>
        <v>0</v>
      </c>
      <c r="N56" s="18">
        <f t="shared" si="15"/>
        <v>0</v>
      </c>
      <c r="O56" s="172">
        <f>29*211</f>
        <v>6119</v>
      </c>
      <c r="P56" s="173"/>
      <c r="Q56" s="172">
        <f t="shared" si="10"/>
        <v>0</v>
      </c>
      <c r="R56" s="173"/>
      <c r="S56" s="19"/>
      <c r="T56" s="20"/>
    </row>
    <row r="57" spans="1:20" ht="30" customHeight="1" x14ac:dyDescent="0.25">
      <c r="A57" s="170"/>
      <c r="B57" s="125"/>
      <c r="C57" s="119"/>
      <c r="D57" s="98"/>
      <c r="E57" s="116"/>
      <c r="F57" s="31" t="s">
        <v>31</v>
      </c>
      <c r="G57" s="26">
        <v>16</v>
      </c>
      <c r="H57" s="123" t="s">
        <v>25</v>
      </c>
      <c r="I57" s="123"/>
      <c r="J57" s="123"/>
      <c r="K57" s="18">
        <f>0*881</f>
        <v>0</v>
      </c>
      <c r="L57" s="18">
        <f t="shared" ref="L57:N57" si="16">0*881</f>
        <v>0</v>
      </c>
      <c r="M57" s="18">
        <f t="shared" si="16"/>
        <v>0</v>
      </c>
      <c r="N57" s="18">
        <f t="shared" si="16"/>
        <v>0</v>
      </c>
      <c r="O57" s="172">
        <f>16*881</f>
        <v>14096</v>
      </c>
      <c r="P57" s="173"/>
      <c r="Q57" s="172">
        <f t="shared" si="10"/>
        <v>0</v>
      </c>
      <c r="R57" s="173"/>
      <c r="S57" s="19"/>
      <c r="T57" s="20"/>
    </row>
    <row r="58" spans="1:20" ht="30" customHeight="1" x14ac:dyDescent="0.25">
      <c r="A58" s="170"/>
      <c r="B58" s="125"/>
      <c r="C58" s="119"/>
      <c r="D58" s="98"/>
      <c r="E58" s="116"/>
      <c r="F58" s="31" t="s">
        <v>32</v>
      </c>
      <c r="G58" s="26">
        <v>11</v>
      </c>
      <c r="H58" s="123" t="s">
        <v>25</v>
      </c>
      <c r="I58" s="123"/>
      <c r="J58" s="123"/>
      <c r="K58" s="18">
        <f>0*938</f>
        <v>0</v>
      </c>
      <c r="L58" s="18">
        <f t="shared" ref="L58:N58" si="17">0*938</f>
        <v>0</v>
      </c>
      <c r="M58" s="18">
        <f t="shared" si="17"/>
        <v>0</v>
      </c>
      <c r="N58" s="18">
        <f t="shared" si="17"/>
        <v>0</v>
      </c>
      <c r="O58" s="172">
        <f>11*938</f>
        <v>10318</v>
      </c>
      <c r="P58" s="173"/>
      <c r="Q58" s="172">
        <f t="shared" ref="Q58:Q61" si="18">SUM(K58+L58+M58+N58)</f>
        <v>0</v>
      </c>
      <c r="R58" s="173"/>
      <c r="S58" s="19"/>
      <c r="T58" s="20"/>
    </row>
    <row r="59" spans="1:20" ht="63" x14ac:dyDescent="0.25">
      <c r="A59" s="170"/>
      <c r="B59" s="125"/>
      <c r="C59" s="119"/>
      <c r="D59" s="98"/>
      <c r="E59" s="116" t="s">
        <v>34</v>
      </c>
      <c r="F59" s="31" t="s">
        <v>49</v>
      </c>
      <c r="G59" s="26">
        <v>5</v>
      </c>
      <c r="H59" s="123" t="s">
        <v>25</v>
      </c>
      <c r="I59" s="123"/>
      <c r="J59" s="123"/>
      <c r="K59" s="18">
        <f>0*53</f>
        <v>0</v>
      </c>
      <c r="L59" s="18">
        <f t="shared" ref="L59:N60" si="19">0*53</f>
        <v>0</v>
      </c>
      <c r="M59" s="18">
        <f t="shared" si="19"/>
        <v>0</v>
      </c>
      <c r="N59" s="18">
        <f t="shared" si="19"/>
        <v>0</v>
      </c>
      <c r="O59" s="172">
        <f>5*53</f>
        <v>265</v>
      </c>
      <c r="P59" s="173"/>
      <c r="Q59" s="172">
        <f t="shared" si="18"/>
        <v>0</v>
      </c>
      <c r="R59" s="173"/>
      <c r="S59" s="19"/>
      <c r="T59" s="20"/>
    </row>
    <row r="60" spans="1:20" ht="31.5" x14ac:dyDescent="0.25">
      <c r="A60" s="170"/>
      <c r="B60" s="125"/>
      <c r="C60" s="119"/>
      <c r="D60" s="98"/>
      <c r="E60" s="116"/>
      <c r="F60" s="31" t="s">
        <v>51</v>
      </c>
      <c r="G60" s="26">
        <v>2</v>
      </c>
      <c r="H60" s="123" t="s">
        <v>25</v>
      </c>
      <c r="I60" s="123"/>
      <c r="J60" s="123"/>
      <c r="K60" s="18">
        <f>0*53</f>
        <v>0</v>
      </c>
      <c r="L60" s="18">
        <f t="shared" si="19"/>
        <v>0</v>
      </c>
      <c r="M60" s="18">
        <f t="shared" si="19"/>
        <v>0</v>
      </c>
      <c r="N60" s="18">
        <f t="shared" si="19"/>
        <v>0</v>
      </c>
      <c r="O60" s="172">
        <f>2*53</f>
        <v>106</v>
      </c>
      <c r="P60" s="173"/>
      <c r="Q60" s="172">
        <f t="shared" si="18"/>
        <v>0</v>
      </c>
      <c r="R60" s="173"/>
      <c r="S60" s="19"/>
      <c r="T60" s="20"/>
    </row>
    <row r="61" spans="1:20" ht="63" x14ac:dyDescent="0.25">
      <c r="A61" s="170"/>
      <c r="B61" s="125"/>
      <c r="C61" s="119"/>
      <c r="D61" s="98"/>
      <c r="E61" s="116"/>
      <c r="F61" s="31" t="s">
        <v>50</v>
      </c>
      <c r="G61" s="26">
        <v>10</v>
      </c>
      <c r="H61" s="123" t="s">
        <v>25</v>
      </c>
      <c r="I61" s="123"/>
      <c r="J61" s="123"/>
      <c r="K61" s="18">
        <v>0</v>
      </c>
      <c r="L61" s="18">
        <v>0</v>
      </c>
      <c r="M61" s="18">
        <v>0</v>
      </c>
      <c r="N61" s="18">
        <v>0</v>
      </c>
      <c r="O61" s="172">
        <f>10*583</f>
        <v>5830</v>
      </c>
      <c r="P61" s="173"/>
      <c r="Q61" s="172">
        <f t="shared" si="18"/>
        <v>0</v>
      </c>
      <c r="R61" s="173"/>
      <c r="S61" s="19"/>
      <c r="T61" s="20"/>
    </row>
    <row r="62" spans="1:20" ht="15.75" x14ac:dyDescent="0.25">
      <c r="A62" s="170"/>
      <c r="B62" s="125"/>
      <c r="C62" s="119"/>
      <c r="D62" s="98"/>
      <c r="E62" s="116"/>
      <c r="F62" s="116"/>
      <c r="G62" s="116"/>
      <c r="H62" s="116"/>
      <c r="I62" s="116"/>
      <c r="J62" s="116"/>
      <c r="K62" s="116"/>
      <c r="L62" s="116"/>
      <c r="M62" s="116"/>
      <c r="N62" s="116"/>
      <c r="O62" s="203">
        <f>SUM(O49:P61)</f>
        <v>96231</v>
      </c>
      <c r="P62" s="203"/>
      <c r="Q62" s="203">
        <f>SUM(Q49:R61)</f>
        <v>0</v>
      </c>
      <c r="R62" s="203"/>
      <c r="S62" s="19"/>
      <c r="T62" s="20"/>
    </row>
    <row r="63" spans="1:20" ht="15.75" customHeight="1" x14ac:dyDescent="0.25">
      <c r="A63" s="170"/>
      <c r="B63" s="125"/>
      <c r="C63" s="222" t="s">
        <v>94</v>
      </c>
      <c r="D63" s="223"/>
      <c r="E63" s="223"/>
      <c r="F63" s="223"/>
      <c r="G63" s="223"/>
      <c r="H63" s="223"/>
      <c r="I63" s="223"/>
      <c r="J63" s="224"/>
      <c r="K63" s="71">
        <f>SUM(K49:K61)</f>
        <v>0</v>
      </c>
      <c r="L63" s="71">
        <f>SUM(L49:L61)</f>
        <v>0</v>
      </c>
      <c r="M63" s="71">
        <f>SUM(M49:M61)</f>
        <v>0</v>
      </c>
      <c r="N63" s="71">
        <f>SUM(N49:N61)</f>
        <v>0</v>
      </c>
      <c r="O63" s="207">
        <f>SUM(K63:N63)</f>
        <v>0</v>
      </c>
      <c r="P63" s="208"/>
      <c r="Q63" s="208"/>
      <c r="R63" s="209"/>
      <c r="S63" s="19"/>
      <c r="T63" s="20"/>
    </row>
    <row r="64" spans="1:20" ht="15.75" customHeight="1" x14ac:dyDescent="0.25">
      <c r="A64" s="170"/>
      <c r="B64" s="125"/>
      <c r="C64" s="151" t="s">
        <v>82</v>
      </c>
      <c r="D64" s="152"/>
      <c r="E64" s="152"/>
      <c r="F64" s="152"/>
      <c r="G64" s="152"/>
      <c r="H64" s="152"/>
      <c r="I64" s="152"/>
      <c r="J64" s="144"/>
      <c r="K64" s="51">
        <f>(O64/36)*7</f>
        <v>18711.583333333336</v>
      </c>
      <c r="L64" s="51">
        <f>(O64/36)*12</f>
        <v>32077</v>
      </c>
      <c r="M64" s="51">
        <f>(O64/36)*12</f>
        <v>32077</v>
      </c>
      <c r="N64" s="51">
        <f>(O64/36)*5</f>
        <v>13365.416666666668</v>
      </c>
      <c r="O64" s="129">
        <f>O49+O50+O51+O52+O53+O54+O55+O56+O57+O58+O59+O60+O61</f>
        <v>96231</v>
      </c>
      <c r="P64" s="129"/>
      <c r="Q64" s="129"/>
      <c r="R64" s="129"/>
      <c r="S64" s="22"/>
      <c r="T64" s="41"/>
    </row>
    <row r="65" spans="1:20" ht="47.25" x14ac:dyDescent="0.25">
      <c r="A65" s="170"/>
      <c r="B65" s="125"/>
      <c r="C65" s="66" t="s">
        <v>37</v>
      </c>
      <c r="D65" s="65" t="s">
        <v>38</v>
      </c>
      <c r="E65" s="239" t="s">
        <v>40</v>
      </c>
      <c r="F65" s="236"/>
      <c r="G65" s="236"/>
      <c r="H65" s="236"/>
      <c r="I65" s="236"/>
      <c r="J65" s="191"/>
      <c r="K65" s="28">
        <f>(K63+K47)*7/100</f>
        <v>0</v>
      </c>
      <c r="L65" s="28">
        <f>(L63+L47)*7/100</f>
        <v>0</v>
      </c>
      <c r="M65" s="28">
        <f>(M63+M47)*7/100</f>
        <v>0</v>
      </c>
      <c r="N65" s="28">
        <f>(N63+N47)*7/100</f>
        <v>0</v>
      </c>
      <c r="O65" s="189">
        <f>(O63+O47)*7/100</f>
        <v>0</v>
      </c>
      <c r="P65" s="236"/>
      <c r="Q65" s="236"/>
      <c r="R65" s="191"/>
      <c r="S65" s="19"/>
      <c r="T65" s="20"/>
    </row>
    <row r="66" spans="1:20" ht="15.75" customHeight="1" x14ac:dyDescent="0.25">
      <c r="A66" s="170"/>
      <c r="B66" s="125"/>
      <c r="C66" s="222" t="s">
        <v>95</v>
      </c>
      <c r="D66" s="223"/>
      <c r="E66" s="223"/>
      <c r="F66" s="223"/>
      <c r="G66" s="223"/>
      <c r="H66" s="223"/>
      <c r="I66" s="223"/>
      <c r="J66" s="224"/>
      <c r="K66" s="46">
        <f>K65</f>
        <v>0</v>
      </c>
      <c r="L66" s="46">
        <f>L65</f>
        <v>0</v>
      </c>
      <c r="M66" s="46">
        <f>M65</f>
        <v>0</v>
      </c>
      <c r="N66" s="46">
        <f>N65</f>
        <v>0</v>
      </c>
      <c r="O66" s="204">
        <f>SUM(K66:N66)</f>
        <v>0</v>
      </c>
      <c r="P66" s="237"/>
      <c r="Q66" s="237"/>
      <c r="R66" s="238"/>
      <c r="S66" s="19"/>
      <c r="T66" s="20"/>
    </row>
    <row r="67" spans="1:20" ht="15.75" customHeight="1" x14ac:dyDescent="0.25">
      <c r="A67" s="170"/>
      <c r="B67" s="125"/>
      <c r="C67" s="213" t="s">
        <v>83</v>
      </c>
      <c r="D67" s="214"/>
      <c r="E67" s="214"/>
      <c r="F67" s="214"/>
      <c r="G67" s="214"/>
      <c r="H67" s="214"/>
      <c r="I67" s="214"/>
      <c r="J67" s="215"/>
      <c r="K67" s="51">
        <f>(O67/36)*7</f>
        <v>5255.8352777777773</v>
      </c>
      <c r="L67" s="51">
        <f>(O67/36)*12</f>
        <v>9010.0033333333322</v>
      </c>
      <c r="M67" s="51">
        <f>(O67/36)*12</f>
        <v>9010.0033333333322</v>
      </c>
      <c r="N67" s="51">
        <f>(O67/36)*5</f>
        <v>3754.1680555555554</v>
      </c>
      <c r="O67" s="113">
        <f>(O64+O48)*7/100</f>
        <v>27030.01</v>
      </c>
      <c r="P67" s="114"/>
      <c r="Q67" s="114"/>
      <c r="R67" s="115"/>
      <c r="S67" s="22"/>
      <c r="T67" s="41"/>
    </row>
    <row r="68" spans="1:20" ht="36.75" customHeight="1" x14ac:dyDescent="0.25">
      <c r="A68" s="170"/>
      <c r="B68" s="124" t="s">
        <v>36</v>
      </c>
      <c r="C68" s="66" t="s">
        <v>99</v>
      </c>
      <c r="D68" s="65" t="s">
        <v>39</v>
      </c>
      <c r="E68" s="239" t="s">
        <v>40</v>
      </c>
      <c r="F68" s="236"/>
      <c r="G68" s="236"/>
      <c r="H68" s="236"/>
      <c r="I68" s="236"/>
      <c r="J68" s="191"/>
      <c r="K68" s="28">
        <f>(K47+K63)*7/100</f>
        <v>0</v>
      </c>
      <c r="L68" s="28">
        <f>(L47+L63)*7/100</f>
        <v>0</v>
      </c>
      <c r="M68" s="28">
        <f>(M47+M63)*7/100</f>
        <v>0</v>
      </c>
      <c r="N68" s="28">
        <f>(N47+N63)*7/100</f>
        <v>0</v>
      </c>
      <c r="O68" s="189">
        <f>(O47+O63)*7/100</f>
        <v>0</v>
      </c>
      <c r="P68" s="236"/>
      <c r="Q68" s="236"/>
      <c r="R68" s="191"/>
      <c r="S68" s="19"/>
      <c r="T68" s="20"/>
    </row>
    <row r="69" spans="1:20" ht="15.75" customHeight="1" x14ac:dyDescent="0.25">
      <c r="A69" s="170"/>
      <c r="B69" s="124"/>
      <c r="C69" s="222" t="s">
        <v>96</v>
      </c>
      <c r="D69" s="223"/>
      <c r="E69" s="223"/>
      <c r="F69" s="223"/>
      <c r="G69" s="223"/>
      <c r="H69" s="223"/>
      <c r="I69" s="223"/>
      <c r="J69" s="224"/>
      <c r="K69" s="46">
        <f>K68</f>
        <v>0</v>
      </c>
      <c r="L69" s="46">
        <f>L68</f>
        <v>0</v>
      </c>
      <c r="M69" s="46">
        <f t="shared" ref="M69:N69" si="20">M68</f>
        <v>0</v>
      </c>
      <c r="N69" s="46">
        <f t="shared" si="20"/>
        <v>0</v>
      </c>
      <c r="O69" s="204">
        <f>SUM(K69:N69)</f>
        <v>0</v>
      </c>
      <c r="P69" s="237"/>
      <c r="Q69" s="237"/>
      <c r="R69" s="238"/>
      <c r="S69" s="19"/>
      <c r="T69" s="20"/>
    </row>
    <row r="70" spans="1:20" ht="15.75" x14ac:dyDescent="0.25">
      <c r="A70" s="170"/>
      <c r="B70" s="124"/>
      <c r="C70" s="216" t="s">
        <v>84</v>
      </c>
      <c r="D70" s="217"/>
      <c r="E70" s="217"/>
      <c r="F70" s="217"/>
      <c r="G70" s="217"/>
      <c r="H70" s="217"/>
      <c r="I70" s="217"/>
      <c r="J70" s="218"/>
      <c r="K70" s="51">
        <f>(O70/36)*7</f>
        <v>5255.8352777777773</v>
      </c>
      <c r="L70" s="51">
        <f>(O70/36)*12</f>
        <v>9010.0033333333322</v>
      </c>
      <c r="M70" s="51">
        <f>(O70/36)*12</f>
        <v>9010.0033333333322</v>
      </c>
      <c r="N70" s="51">
        <f>(O70/36)*5</f>
        <v>3754.1680555555554</v>
      </c>
      <c r="O70" s="113">
        <f>(O64+O48)*7/100</f>
        <v>27030.01</v>
      </c>
      <c r="P70" s="114"/>
      <c r="Q70" s="114"/>
      <c r="R70" s="115"/>
      <c r="S70" s="19"/>
      <c r="T70" s="41"/>
    </row>
    <row r="71" spans="1:20" ht="15.75" x14ac:dyDescent="0.25">
      <c r="A71" s="170"/>
      <c r="B71" s="154"/>
      <c r="C71" s="155"/>
      <c r="D71" s="155"/>
      <c r="E71" s="155"/>
      <c r="F71" s="155"/>
      <c r="G71" s="155"/>
      <c r="H71" s="155"/>
      <c r="I71" s="155"/>
      <c r="J71" s="155"/>
      <c r="K71" s="155"/>
      <c r="L71" s="155"/>
      <c r="M71" s="155"/>
      <c r="N71" s="155"/>
      <c r="O71" s="156"/>
      <c r="P71" s="156"/>
      <c r="Q71" s="156"/>
      <c r="R71" s="156"/>
      <c r="S71" s="19"/>
      <c r="T71" s="20"/>
    </row>
    <row r="72" spans="1:20" ht="18.75" x14ac:dyDescent="0.3">
      <c r="A72" s="170"/>
      <c r="B72" s="163"/>
      <c r="C72" s="163"/>
      <c r="D72" s="163"/>
      <c r="E72" s="163"/>
      <c r="F72" s="163"/>
      <c r="G72" s="163"/>
      <c r="H72" s="163"/>
      <c r="I72" s="163"/>
      <c r="J72" s="164"/>
      <c r="K72" s="153" t="s">
        <v>65</v>
      </c>
      <c r="L72" s="153"/>
      <c r="M72" s="153"/>
      <c r="N72" s="153"/>
      <c r="O72" s="32"/>
      <c r="P72" s="48"/>
      <c r="Q72" s="48"/>
      <c r="R72" s="33"/>
      <c r="S72" s="19"/>
      <c r="T72" s="20"/>
    </row>
    <row r="73" spans="1:20" ht="18.75" x14ac:dyDescent="0.3">
      <c r="A73" s="170"/>
      <c r="B73" s="165"/>
      <c r="C73" s="165"/>
      <c r="D73" s="165"/>
      <c r="E73" s="165"/>
      <c r="F73" s="165"/>
      <c r="G73" s="165"/>
      <c r="H73" s="165"/>
      <c r="I73" s="165"/>
      <c r="J73" s="166"/>
      <c r="K73" s="43">
        <f>K48+K64+K67+K70</f>
        <v>85595.031666666677</v>
      </c>
      <c r="L73" s="43">
        <f>L48+L64+L67+L70</f>
        <v>146734.34</v>
      </c>
      <c r="M73" s="43">
        <f>M48+M64+M67+M70</f>
        <v>146734.34</v>
      </c>
      <c r="N73" s="43">
        <f>N48+N64+N67+N70</f>
        <v>61139.308333333334</v>
      </c>
      <c r="O73" s="34"/>
      <c r="P73" s="49"/>
      <c r="Q73" s="49"/>
      <c r="R73" s="35"/>
      <c r="S73" s="19"/>
      <c r="T73" s="20"/>
    </row>
    <row r="74" spans="1:20" ht="18.75" x14ac:dyDescent="0.3">
      <c r="A74" s="171"/>
      <c r="B74" s="167"/>
      <c r="C74" s="167"/>
      <c r="D74" s="167"/>
      <c r="E74" s="167"/>
      <c r="F74" s="167"/>
      <c r="G74" s="167"/>
      <c r="H74" s="167"/>
      <c r="I74" s="167"/>
      <c r="J74" s="168"/>
      <c r="K74" s="159" t="s">
        <v>66</v>
      </c>
      <c r="L74" s="160"/>
      <c r="M74" s="161">
        <f>K73+L73+M73+N73</f>
        <v>440203.02</v>
      </c>
      <c r="N74" s="162"/>
      <c r="O74" s="36"/>
      <c r="P74" s="50"/>
      <c r="Q74" s="50"/>
      <c r="R74" s="37"/>
      <c r="S74" s="19"/>
      <c r="T74" s="20"/>
    </row>
    <row r="75" spans="1:20" ht="31.5" customHeight="1" x14ac:dyDescent="0.3">
      <c r="A75" s="225" t="s">
        <v>53</v>
      </c>
      <c r="B75" s="225"/>
      <c r="C75" s="225"/>
      <c r="D75" s="225"/>
      <c r="E75" s="225"/>
      <c r="F75" s="225"/>
      <c r="G75" s="225"/>
      <c r="H75" s="225"/>
      <c r="I75" s="225"/>
      <c r="J75" s="225"/>
      <c r="K75" s="225"/>
      <c r="L75" s="225"/>
      <c r="M75" s="225"/>
      <c r="N75" s="225"/>
      <c r="O75" s="225"/>
      <c r="P75" s="225"/>
      <c r="Q75" s="225"/>
      <c r="R75" s="56">
        <f>O48+O64+O67+O70</f>
        <v>440203.02</v>
      </c>
      <c r="S75" s="19"/>
      <c r="T75" s="20"/>
    </row>
    <row r="76" spans="1:20" ht="15.75" x14ac:dyDescent="0.25">
      <c r="A76" s="157"/>
      <c r="B76" s="157"/>
      <c r="C76" s="157"/>
      <c r="D76" s="157"/>
      <c r="E76" s="157"/>
      <c r="F76" s="157"/>
      <c r="G76" s="157"/>
      <c r="H76" s="157"/>
      <c r="I76" s="157"/>
      <c r="J76" s="157"/>
      <c r="K76" s="157"/>
      <c r="L76" s="157"/>
      <c r="M76" s="157"/>
      <c r="N76" s="157"/>
      <c r="O76" s="157"/>
      <c r="P76" s="157"/>
      <c r="Q76" s="157"/>
      <c r="R76" s="158"/>
      <c r="S76" s="19"/>
      <c r="T76" s="20"/>
    </row>
    <row r="77" spans="1:20" ht="29.25" customHeight="1" x14ac:dyDescent="0.3">
      <c r="A77" s="226" t="s">
        <v>42</v>
      </c>
      <c r="B77" s="227"/>
      <c r="C77" s="227"/>
      <c r="D77" s="227"/>
      <c r="E77" s="227"/>
      <c r="F77" s="227"/>
      <c r="G77" s="227"/>
      <c r="H77" s="227"/>
      <c r="I77" s="227"/>
      <c r="J77" s="227"/>
      <c r="K77" s="227"/>
      <c r="L77" s="227"/>
      <c r="M77" s="227"/>
      <c r="N77" s="227"/>
      <c r="O77" s="227"/>
      <c r="P77" s="227"/>
      <c r="Q77" s="228"/>
      <c r="R77" s="57">
        <f>SUM(O24+O27+O48+O64+O67+O70)</f>
        <v>1463883.9933</v>
      </c>
      <c r="S77" s="19"/>
      <c r="T77" s="41"/>
    </row>
    <row r="78" spans="1:20" ht="18" customHeight="1" x14ac:dyDescent="0.25">
      <c r="A78" s="38"/>
      <c r="B78" s="38"/>
      <c r="C78" s="38"/>
      <c r="D78" s="38"/>
      <c r="E78" s="38"/>
      <c r="F78" s="38"/>
      <c r="G78" s="38"/>
      <c r="H78" s="39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19"/>
      <c r="T78" s="20"/>
    </row>
    <row r="79" spans="1:20" ht="18" customHeight="1" x14ac:dyDescent="0.25">
      <c r="A79" s="38"/>
      <c r="B79" s="38"/>
      <c r="C79" s="38"/>
      <c r="D79" s="38"/>
      <c r="E79" s="38"/>
      <c r="F79" s="38"/>
      <c r="G79" s="38"/>
      <c r="H79" s="39"/>
      <c r="I79" s="38"/>
      <c r="J79" s="38"/>
      <c r="K79" s="40"/>
      <c r="L79" s="40"/>
      <c r="M79" s="40"/>
      <c r="N79" s="40"/>
      <c r="O79" s="40"/>
      <c r="P79" s="40"/>
      <c r="Q79" s="40"/>
      <c r="R79" s="38"/>
      <c r="S79" s="19"/>
      <c r="T79" s="20"/>
    </row>
    <row r="80" spans="1:20" ht="42.75" customHeight="1" x14ac:dyDescent="0.25">
      <c r="A80" s="103" t="s">
        <v>103</v>
      </c>
      <c r="B80" s="103"/>
      <c r="C80" s="103"/>
      <c r="D80" s="103"/>
      <c r="E80" s="79" t="s">
        <v>9</v>
      </c>
      <c r="F80" s="102" t="s">
        <v>48</v>
      </c>
      <c r="G80" s="102"/>
      <c r="H80" s="102"/>
      <c r="I80" s="102"/>
      <c r="J80" s="102"/>
      <c r="K80" s="79" t="s">
        <v>68</v>
      </c>
      <c r="L80" s="82">
        <v>2027</v>
      </c>
      <c r="M80" s="82">
        <v>2028</v>
      </c>
      <c r="N80" s="79" t="s">
        <v>43</v>
      </c>
      <c r="O80" s="96" t="s">
        <v>104</v>
      </c>
      <c r="P80" s="96"/>
      <c r="Q80" s="96"/>
      <c r="R80" s="96"/>
      <c r="S80" s="19"/>
      <c r="T80" s="20"/>
    </row>
    <row r="81" spans="1:20" ht="15.75" x14ac:dyDescent="0.25">
      <c r="A81" s="104" t="s">
        <v>106</v>
      </c>
      <c r="B81" s="105"/>
      <c r="C81" s="105"/>
      <c r="D81" s="106"/>
      <c r="E81" s="97"/>
      <c r="F81" s="97" t="s">
        <v>47</v>
      </c>
      <c r="G81" s="97"/>
      <c r="H81" s="97"/>
      <c r="I81" s="97"/>
      <c r="J81" s="97"/>
      <c r="K81" s="97"/>
      <c r="L81" s="97"/>
      <c r="M81" s="97"/>
      <c r="N81" s="97"/>
      <c r="O81" s="98" t="s">
        <v>76</v>
      </c>
      <c r="P81" s="98"/>
      <c r="Q81" s="98" t="s">
        <v>104</v>
      </c>
      <c r="R81" s="98"/>
      <c r="S81" s="19"/>
      <c r="T81" s="20"/>
    </row>
    <row r="82" spans="1:20" ht="15.75" x14ac:dyDescent="0.25">
      <c r="A82" s="107"/>
      <c r="B82" s="108"/>
      <c r="C82" s="108"/>
      <c r="D82" s="109"/>
      <c r="E82" s="97"/>
      <c r="F82" s="72" t="s">
        <v>44</v>
      </c>
      <c r="G82" s="97" t="s">
        <v>45</v>
      </c>
      <c r="H82" s="97"/>
      <c r="I82" s="98" t="s">
        <v>46</v>
      </c>
      <c r="J82" s="98"/>
      <c r="K82" s="97"/>
      <c r="L82" s="97"/>
      <c r="M82" s="97"/>
      <c r="N82" s="97"/>
      <c r="O82" s="98"/>
      <c r="P82" s="98"/>
      <c r="Q82" s="98"/>
      <c r="R82" s="98"/>
      <c r="S82" s="19"/>
      <c r="T82" s="20"/>
    </row>
    <row r="83" spans="1:20" ht="15.75" x14ac:dyDescent="0.25">
      <c r="A83" s="107"/>
      <c r="B83" s="108"/>
      <c r="C83" s="108"/>
      <c r="D83" s="109"/>
      <c r="E83" s="70"/>
      <c r="F83" s="73">
        <v>0</v>
      </c>
      <c r="G83" s="99">
        <v>0</v>
      </c>
      <c r="H83" s="99"/>
      <c r="I83" s="100">
        <v>0</v>
      </c>
      <c r="J83" s="101"/>
      <c r="K83" s="80"/>
      <c r="L83" s="80"/>
      <c r="M83" s="80"/>
      <c r="N83" s="80"/>
      <c r="O83" s="88">
        <f>K83+L83+M83+N83</f>
        <v>0</v>
      </c>
      <c r="P83" s="89"/>
      <c r="Q83" s="90">
        <f>O83+O84+O85+O86</f>
        <v>0</v>
      </c>
      <c r="R83" s="91"/>
      <c r="S83" s="19"/>
      <c r="T83" s="20"/>
    </row>
    <row r="84" spans="1:20" ht="15.75" x14ac:dyDescent="0.25">
      <c r="A84" s="107"/>
      <c r="B84" s="108"/>
      <c r="C84" s="108"/>
      <c r="D84" s="109"/>
      <c r="E84" s="70"/>
      <c r="F84" s="73">
        <v>0</v>
      </c>
      <c r="G84" s="99">
        <v>0</v>
      </c>
      <c r="H84" s="99"/>
      <c r="I84" s="100">
        <v>0</v>
      </c>
      <c r="J84" s="101"/>
      <c r="K84" s="81"/>
      <c r="L84" s="81"/>
      <c r="M84" s="81"/>
      <c r="N84" s="81"/>
      <c r="O84" s="88">
        <f t="shared" ref="O84:O86" si="21">K84+L84+M84+N84</f>
        <v>0</v>
      </c>
      <c r="P84" s="89"/>
      <c r="Q84" s="92"/>
      <c r="R84" s="93"/>
    </row>
    <row r="85" spans="1:20" ht="15.75" x14ac:dyDescent="0.25">
      <c r="A85" s="107"/>
      <c r="B85" s="108"/>
      <c r="C85" s="108"/>
      <c r="D85" s="109"/>
      <c r="E85" s="70"/>
      <c r="F85" s="73">
        <v>0</v>
      </c>
      <c r="G85" s="99">
        <v>0</v>
      </c>
      <c r="H85" s="99"/>
      <c r="I85" s="100">
        <v>0</v>
      </c>
      <c r="J85" s="101"/>
      <c r="K85" s="81"/>
      <c r="L85" s="81"/>
      <c r="M85" s="81"/>
      <c r="N85" s="81"/>
      <c r="O85" s="88">
        <f t="shared" si="21"/>
        <v>0</v>
      </c>
      <c r="P85" s="89"/>
      <c r="Q85" s="92"/>
      <c r="R85" s="93"/>
    </row>
    <row r="86" spans="1:20" ht="30.75" customHeight="1" x14ac:dyDescent="0.25">
      <c r="A86" s="110"/>
      <c r="B86" s="111"/>
      <c r="C86" s="111"/>
      <c r="D86" s="112"/>
      <c r="E86" s="70"/>
      <c r="F86" s="73">
        <v>0</v>
      </c>
      <c r="G86" s="99">
        <v>0</v>
      </c>
      <c r="H86" s="99"/>
      <c r="I86" s="100">
        <v>0</v>
      </c>
      <c r="J86" s="101"/>
      <c r="K86" s="81"/>
      <c r="L86" s="81"/>
      <c r="M86" s="81"/>
      <c r="N86" s="81"/>
      <c r="O86" s="88">
        <f t="shared" si="21"/>
        <v>0</v>
      </c>
      <c r="P86" s="89"/>
      <c r="Q86" s="94"/>
      <c r="R86" s="95"/>
    </row>
    <row r="87" spans="1:20" ht="15.75" x14ac:dyDescent="0.25">
      <c r="E87" s="85" t="s">
        <v>104</v>
      </c>
      <c r="F87" s="85"/>
      <c r="G87" s="85"/>
      <c r="H87" s="85"/>
      <c r="I87" s="85"/>
      <c r="J87" s="85"/>
      <c r="K87" s="76">
        <f>K83+K84+K85+K86</f>
        <v>0</v>
      </c>
      <c r="L87" s="76">
        <f t="shared" ref="L87:N87" si="22">L83+L84+L85+L86</f>
        <v>0</v>
      </c>
      <c r="M87" s="76">
        <f t="shared" si="22"/>
        <v>0</v>
      </c>
      <c r="N87" s="76">
        <f t="shared" si="22"/>
        <v>0</v>
      </c>
      <c r="O87" s="86"/>
      <c r="P87" s="86"/>
      <c r="Q87" s="86"/>
      <c r="R87" s="87"/>
    </row>
    <row r="89" spans="1:20" ht="48" customHeight="1" x14ac:dyDescent="0.25">
      <c r="A89" s="84" t="s">
        <v>105</v>
      </c>
      <c r="B89" s="84"/>
      <c r="C89" s="84"/>
      <c r="D89" s="84"/>
      <c r="E89" s="83">
        <f>Q83+O23+O26+O47+O63+O66+O69</f>
        <v>0</v>
      </c>
    </row>
  </sheetData>
  <mergeCells count="224">
    <mergeCell ref="A75:Q75"/>
    <mergeCell ref="A77:Q77"/>
    <mergeCell ref="Q3:R4"/>
    <mergeCell ref="Q5:R14"/>
    <mergeCell ref="Q17:R17"/>
    <mergeCell ref="O19:P19"/>
    <mergeCell ref="O20:P20"/>
    <mergeCell ref="Q18:R20"/>
    <mergeCell ref="A32:Q32"/>
    <mergeCell ref="D36:D46"/>
    <mergeCell ref="D49:D62"/>
    <mergeCell ref="O65:R65"/>
    <mergeCell ref="O66:R66"/>
    <mergeCell ref="E65:J65"/>
    <mergeCell ref="E68:J68"/>
    <mergeCell ref="O68:R68"/>
    <mergeCell ref="O69:R69"/>
    <mergeCell ref="O61:P61"/>
    <mergeCell ref="Q58:R58"/>
    <mergeCell ref="C23:J23"/>
    <mergeCell ref="C3:C22"/>
    <mergeCell ref="C26:J26"/>
    <mergeCell ref="C47:J47"/>
    <mergeCell ref="C36:C46"/>
    <mergeCell ref="O24:R24"/>
    <mergeCell ref="Q59:R59"/>
    <mergeCell ref="Q60:R60"/>
    <mergeCell ref="Q61:R61"/>
    <mergeCell ref="Q62:R62"/>
    <mergeCell ref="O62:P62"/>
    <mergeCell ref="E62:N62"/>
    <mergeCell ref="O26:R26"/>
    <mergeCell ref="O47:R47"/>
    <mergeCell ref="R36:R37"/>
    <mergeCell ref="R38:R39"/>
    <mergeCell ref="R40:R41"/>
    <mergeCell ref="R42:R43"/>
    <mergeCell ref="R44:R45"/>
    <mergeCell ref="F46:N46"/>
    <mergeCell ref="O49:P49"/>
    <mergeCell ref="Q49:R49"/>
    <mergeCell ref="O50:P50"/>
    <mergeCell ref="O51:P51"/>
    <mergeCell ref="O52:P52"/>
    <mergeCell ref="O53:P53"/>
    <mergeCell ref="O54:P54"/>
    <mergeCell ref="O55:P55"/>
    <mergeCell ref="O56:P56"/>
    <mergeCell ref="O23:R23"/>
    <mergeCell ref="D17:D22"/>
    <mergeCell ref="E17:J17"/>
    <mergeCell ref="E21:J21"/>
    <mergeCell ref="O21:R21"/>
    <mergeCell ref="E15:J15"/>
    <mergeCell ref="O15:R15"/>
    <mergeCell ref="O18:P18"/>
    <mergeCell ref="O22:R22"/>
    <mergeCell ref="A3:A31"/>
    <mergeCell ref="K3:K4"/>
    <mergeCell ref="L3:L4"/>
    <mergeCell ref="M3:M4"/>
    <mergeCell ref="N3:N4"/>
    <mergeCell ref="O3:P4"/>
    <mergeCell ref="T18:T27"/>
    <mergeCell ref="G4:H4"/>
    <mergeCell ref="G5:H5"/>
    <mergeCell ref="G6:H6"/>
    <mergeCell ref="G7:H7"/>
    <mergeCell ref="G8:H8"/>
    <mergeCell ref="G9:H9"/>
    <mergeCell ref="G10:H10"/>
    <mergeCell ref="G11:H11"/>
    <mergeCell ref="F3:J3"/>
    <mergeCell ref="I4:J4"/>
    <mergeCell ref="G12:H12"/>
    <mergeCell ref="G13:H13"/>
    <mergeCell ref="G14:H14"/>
    <mergeCell ref="B28:R28"/>
    <mergeCell ref="D3:D16"/>
    <mergeCell ref="E3:E4"/>
    <mergeCell ref="O25:R25"/>
    <mergeCell ref="A36:A74"/>
    <mergeCell ref="O57:P57"/>
    <mergeCell ref="Q50:R50"/>
    <mergeCell ref="Q51:R51"/>
    <mergeCell ref="Q52:R52"/>
    <mergeCell ref="Q53:R53"/>
    <mergeCell ref="Q54:R54"/>
    <mergeCell ref="Q55:R55"/>
    <mergeCell ref="Q56:R56"/>
    <mergeCell ref="Q57:R57"/>
    <mergeCell ref="O58:P58"/>
    <mergeCell ref="O59:P59"/>
    <mergeCell ref="O60:P60"/>
    <mergeCell ref="H61:J61"/>
    <mergeCell ref="H51:J51"/>
    <mergeCell ref="P40:P41"/>
    <mergeCell ref="O63:R63"/>
    <mergeCell ref="C67:J67"/>
    <mergeCell ref="C70:J70"/>
    <mergeCell ref="C69:J69"/>
    <mergeCell ref="C63:J63"/>
    <mergeCell ref="C49:C62"/>
    <mergeCell ref="C66:J66"/>
    <mergeCell ref="C64:J64"/>
    <mergeCell ref="O1:R1"/>
    <mergeCell ref="H53:J53"/>
    <mergeCell ref="A2:R2"/>
    <mergeCell ref="F1:J1"/>
    <mergeCell ref="I10:J10"/>
    <mergeCell ref="I9:J9"/>
    <mergeCell ref="O9:P9"/>
    <mergeCell ref="O10:P10"/>
    <mergeCell ref="O11:P11"/>
    <mergeCell ref="O12:P12"/>
    <mergeCell ref="O8:P8"/>
    <mergeCell ref="O13:P13"/>
    <mergeCell ref="O14:P14"/>
    <mergeCell ref="O16:R16"/>
    <mergeCell ref="I6:J6"/>
    <mergeCell ref="H36:J36"/>
    <mergeCell ref="H37:J37"/>
    <mergeCell ref="O5:P5"/>
    <mergeCell ref="O6:P6"/>
    <mergeCell ref="O7:P7"/>
    <mergeCell ref="E18:J18"/>
    <mergeCell ref="E16:J16"/>
    <mergeCell ref="E22:J22"/>
    <mergeCell ref="I5:J5"/>
    <mergeCell ref="I7:J7"/>
    <mergeCell ref="I8:J8"/>
    <mergeCell ref="I13:J13"/>
    <mergeCell ref="I14:J14"/>
    <mergeCell ref="E20:J20"/>
    <mergeCell ref="F36:F37"/>
    <mergeCell ref="F38:F39"/>
    <mergeCell ref="E42:E45"/>
    <mergeCell ref="F40:F41"/>
    <mergeCell ref="F44:F45"/>
    <mergeCell ref="H35:J35"/>
    <mergeCell ref="H38:J38"/>
    <mergeCell ref="H39:J39"/>
    <mergeCell ref="H40:J40"/>
    <mergeCell ref="H41:J41"/>
    <mergeCell ref="H42:J42"/>
    <mergeCell ref="H43:J43"/>
    <mergeCell ref="H44:J44"/>
    <mergeCell ref="H45:J45"/>
    <mergeCell ref="C27:J27"/>
    <mergeCell ref="C24:J24"/>
    <mergeCell ref="E25:J25"/>
    <mergeCell ref="F34:J34"/>
    <mergeCell ref="I11:J11"/>
    <mergeCell ref="I12:J12"/>
    <mergeCell ref="E49:E58"/>
    <mergeCell ref="E59:E61"/>
    <mergeCell ref="E36:E41"/>
    <mergeCell ref="P36:P37"/>
    <mergeCell ref="P38:P39"/>
    <mergeCell ref="H52:J52"/>
    <mergeCell ref="P44:P45"/>
    <mergeCell ref="H60:J60"/>
    <mergeCell ref="O48:R48"/>
    <mergeCell ref="O27:R27"/>
    <mergeCell ref="K29:N29"/>
    <mergeCell ref="K35:N35"/>
    <mergeCell ref="H59:J59"/>
    <mergeCell ref="O34:R34"/>
    <mergeCell ref="O29:R31"/>
    <mergeCell ref="H54:J54"/>
    <mergeCell ref="H55:J55"/>
    <mergeCell ref="H56:J56"/>
    <mergeCell ref="H57:J57"/>
    <mergeCell ref="H58:J58"/>
    <mergeCell ref="C48:J48"/>
    <mergeCell ref="H49:J49"/>
    <mergeCell ref="I82:J82"/>
    <mergeCell ref="G83:H83"/>
    <mergeCell ref="I83:J83"/>
    <mergeCell ref="G84:H84"/>
    <mergeCell ref="I84:J84"/>
    <mergeCell ref="A81:D86"/>
    <mergeCell ref="O70:R70"/>
    <mergeCell ref="E19:J19"/>
    <mergeCell ref="O17:P17"/>
    <mergeCell ref="B29:J31"/>
    <mergeCell ref="M31:N31"/>
    <mergeCell ref="K31:L31"/>
    <mergeCell ref="B68:B70"/>
    <mergeCell ref="B36:B67"/>
    <mergeCell ref="O64:R64"/>
    <mergeCell ref="B3:B27"/>
    <mergeCell ref="O67:R67"/>
    <mergeCell ref="H50:J50"/>
    <mergeCell ref="K72:N72"/>
    <mergeCell ref="B71:R71"/>
    <mergeCell ref="A76:R76"/>
    <mergeCell ref="K74:L74"/>
    <mergeCell ref="M74:N74"/>
    <mergeCell ref="B72:J74"/>
    <mergeCell ref="A89:D89"/>
    <mergeCell ref="E87:J87"/>
    <mergeCell ref="O87:R87"/>
    <mergeCell ref="O83:P83"/>
    <mergeCell ref="O84:P84"/>
    <mergeCell ref="O85:P85"/>
    <mergeCell ref="O86:P86"/>
    <mergeCell ref="Q83:R86"/>
    <mergeCell ref="O80:R80"/>
    <mergeCell ref="K81:K82"/>
    <mergeCell ref="L81:L82"/>
    <mergeCell ref="M81:M82"/>
    <mergeCell ref="N81:N82"/>
    <mergeCell ref="O81:P82"/>
    <mergeCell ref="Q81:R82"/>
    <mergeCell ref="G85:H85"/>
    <mergeCell ref="I85:J85"/>
    <mergeCell ref="G86:H86"/>
    <mergeCell ref="I86:J86"/>
    <mergeCell ref="F80:J80"/>
    <mergeCell ref="A80:D80"/>
    <mergeCell ref="E81:E82"/>
    <mergeCell ref="F81:J81"/>
    <mergeCell ref="G82:H82"/>
  </mergeCells>
  <pageMargins left="0.7" right="0.7" top="0.75" bottom="0.75" header="0.3" footer="0.3"/>
  <pageSetup paperSize="8" scale="5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piano finanziario INtegra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 COLLE'</dc:creator>
  <cp:lastModifiedBy>Elisa COLLE'</cp:lastModifiedBy>
  <cp:lastPrinted>2025-12-03T13:47:18Z</cp:lastPrinted>
  <dcterms:created xsi:type="dcterms:W3CDTF">2015-06-05T18:19:34Z</dcterms:created>
  <dcterms:modified xsi:type="dcterms:W3CDTF">2026-03-09T08:11:41Z</dcterms:modified>
</cp:coreProperties>
</file>