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enver\enerfin\0_ISTRUTTORIA TECNICA\2_DE_ Contenuti minimi e valutazione\4_V Avv\"/>
    </mc:Choice>
  </mc:AlternateContent>
  <xr:revisionPtr revIDLastSave="0" documentId="13_ncr:1_{4606F54C-E6EA-455F-9429-C01673DEA7B6}" xr6:coauthVersionLast="47" xr6:coauthVersionMax="47" xr10:uidLastSave="{00000000-0000-0000-0000-000000000000}"/>
  <bookViews>
    <workbookView xWindow="-28920" yWindow="-120" windowWidth="29040" windowHeight="15720" tabRatio="832" activeTab="3" xr2:uid="{00000000-000D-0000-FFFF-FFFF00000000}"/>
  </bookViews>
  <sheets>
    <sheet name="Premessa" sheetId="27" r:id="rId1"/>
    <sheet name="Tipologia intervento" sheetId="19" r:id="rId2"/>
    <sheet name="Investimento" sheetId="14" r:id="rId3"/>
    <sheet name="Gestione e Manutenzione" sheetId="18" r:id="rId4"/>
    <sheet name="ContributEntrate" sheetId="15" r:id="rId5"/>
    <sheet name="Dati combustibile" sheetId="3" r:id="rId6"/>
    <sheet name="Dati di fabbisogno" sheetId="21" r:id="rId7"/>
    <sheet name="Risultati ante e post intervent" sheetId="10" r:id="rId8"/>
    <sheet name="Indicatori economici" sheetId="13" r:id="rId9"/>
    <sheet name="calcoli" sheetId="2" r:id="rId10"/>
    <sheet name="dati combustibili corretti" sheetId="26" r:id="rId11"/>
  </sheets>
  <externalReferences>
    <externalReference r:id="rId12"/>
  </externalReferences>
  <definedNames>
    <definedName name="ele" localSheetId="3">#REF!</definedName>
    <definedName name="ele" localSheetId="7">'Risultati ante e post intervent'!$D$48</definedName>
    <definedName name="ele">#REF!</definedName>
    <definedName name="ggg">#REF!</definedName>
    <definedName name="risp" localSheetId="3">#REF!</definedName>
    <definedName name="risp" localSheetId="7">'Risultati ante e post intervent'!$D$48</definedName>
    <definedName name="risp">#REF!</definedName>
    <definedName name="ter" localSheetId="3">#REF!</definedName>
    <definedName name="ter" localSheetId="7">'Risultati ante e post intervent'!#REF!</definedName>
    <definedName name="ter">#REF!</definedName>
    <definedName name="term" localSheetId="3">#REF!</definedName>
    <definedName name="term" localSheetId="7">'Risultati ante e post intervent'!#REF!</definedName>
    <definedName name="term">#REF!</definedName>
    <definedName name="w">'[1]Analisi costi benefici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3" l="1"/>
  <c r="I7" i="3" l="1"/>
  <c r="I16" i="3" l="1"/>
  <c r="I18" i="3" l="1"/>
  <c r="I17" i="3"/>
  <c r="I15" i="3"/>
  <c r="I12" i="3"/>
  <c r="I13" i="3"/>
  <c r="I6" i="3"/>
  <c r="I8" i="3"/>
  <c r="I9" i="3"/>
  <c r="I10" i="3"/>
  <c r="I11" i="3"/>
  <c r="I5" i="3"/>
  <c r="I14" i="3" l="1"/>
  <c r="J21" i="10"/>
  <c r="J22" i="10"/>
  <c r="D43" i="10" s="1"/>
  <c r="J20" i="10"/>
  <c r="J7" i="10"/>
  <c r="J8" i="10"/>
  <c r="J6" i="10"/>
  <c r="P26" i="21"/>
  <c r="P25" i="21"/>
  <c r="P10" i="21"/>
  <c r="P11" i="21"/>
  <c r="D41" i="10" l="1"/>
  <c r="E41" i="10" s="1"/>
  <c r="D40" i="10"/>
  <c r="E40" i="10" s="1"/>
  <c r="B17" i="26" l="1"/>
  <c r="G20" i="3" l="1"/>
  <c r="C18" i="2"/>
  <c r="E16" i="26" s="1"/>
  <c r="D18" i="2"/>
  <c r="D16" i="26" s="1"/>
  <c r="E18" i="2"/>
  <c r="F18" i="2"/>
  <c r="G16" i="26" s="1"/>
  <c r="G18" i="2"/>
  <c r="H16" i="26" s="1"/>
  <c r="B18" i="2"/>
  <c r="B16" i="26" s="1"/>
  <c r="B5" i="2"/>
  <c r="B3" i="26" s="1"/>
  <c r="D20" i="10"/>
  <c r="D22" i="10"/>
  <c r="G17" i="2"/>
  <c r="H15" i="26" s="1"/>
  <c r="G16" i="2"/>
  <c r="H14" i="26" s="1"/>
  <c r="G15" i="2"/>
  <c r="H13" i="26" s="1"/>
  <c r="G14" i="2"/>
  <c r="H12" i="26" s="1"/>
  <c r="G13" i="2"/>
  <c r="H11" i="26" s="1"/>
  <c r="G12" i="2"/>
  <c r="H10" i="26" s="1"/>
  <c r="G11" i="2"/>
  <c r="H9" i="26" s="1"/>
  <c r="G10" i="2"/>
  <c r="H8" i="26" s="1"/>
  <c r="G9" i="2"/>
  <c r="H7" i="26" s="1"/>
  <c r="G8" i="2"/>
  <c r="H6" i="26" s="1"/>
  <c r="G7" i="2"/>
  <c r="H5" i="26" s="1"/>
  <c r="G6" i="2"/>
  <c r="H4" i="26" s="1"/>
  <c r="F6" i="2"/>
  <c r="F7" i="2"/>
  <c r="G5" i="26" s="1"/>
  <c r="F8" i="2"/>
  <c r="G6" i="26" s="1"/>
  <c r="F9" i="2"/>
  <c r="G7" i="26" s="1"/>
  <c r="F10" i="2"/>
  <c r="G8" i="26" s="1"/>
  <c r="F11" i="2"/>
  <c r="G9" i="26" s="1"/>
  <c r="F12" i="2"/>
  <c r="G10" i="26" s="1"/>
  <c r="F13" i="2"/>
  <c r="G11" i="26" s="1"/>
  <c r="F14" i="2"/>
  <c r="G12" i="26" s="1"/>
  <c r="F15" i="2"/>
  <c r="G13" i="26" s="1"/>
  <c r="F16" i="2"/>
  <c r="G14" i="26" s="1"/>
  <c r="F17" i="2"/>
  <c r="G15" i="26" s="1"/>
  <c r="E6" i="2"/>
  <c r="E7" i="2"/>
  <c r="E8" i="2"/>
  <c r="E9" i="2"/>
  <c r="E10" i="2"/>
  <c r="E11" i="2"/>
  <c r="E12" i="2"/>
  <c r="E13" i="2"/>
  <c r="E14" i="2"/>
  <c r="E15" i="2"/>
  <c r="E16" i="2"/>
  <c r="E17" i="2"/>
  <c r="C6" i="2"/>
  <c r="E4" i="26" s="1"/>
  <c r="C7" i="2"/>
  <c r="E5" i="26" s="1"/>
  <c r="C8" i="2"/>
  <c r="E6" i="26" s="1"/>
  <c r="C9" i="2"/>
  <c r="E7" i="26" s="1"/>
  <c r="C10" i="2"/>
  <c r="E8" i="26" s="1"/>
  <c r="C11" i="2"/>
  <c r="E9" i="26" s="1"/>
  <c r="C12" i="2"/>
  <c r="E10" i="26" s="1"/>
  <c r="C13" i="2"/>
  <c r="E11" i="26" s="1"/>
  <c r="C14" i="2"/>
  <c r="E12" i="26" s="1"/>
  <c r="C15" i="2"/>
  <c r="E13" i="26" s="1"/>
  <c r="C16" i="2"/>
  <c r="E14" i="26" s="1"/>
  <c r="C17" i="2"/>
  <c r="E15" i="26" s="1"/>
  <c r="D6" i="2"/>
  <c r="D4" i="26" s="1"/>
  <c r="D7" i="2"/>
  <c r="D5" i="26" s="1"/>
  <c r="D8" i="2"/>
  <c r="D6" i="26" s="1"/>
  <c r="D9" i="2"/>
  <c r="D7" i="26" s="1"/>
  <c r="D10" i="2"/>
  <c r="D8" i="26" s="1"/>
  <c r="D11" i="2"/>
  <c r="D9" i="26" s="1"/>
  <c r="D12" i="2"/>
  <c r="D10" i="26" s="1"/>
  <c r="D13" i="2"/>
  <c r="D11" i="26" s="1"/>
  <c r="D14" i="2"/>
  <c r="D12" i="26" s="1"/>
  <c r="D15" i="2"/>
  <c r="D13" i="26" s="1"/>
  <c r="D16" i="2"/>
  <c r="D14" i="26" s="1"/>
  <c r="D17" i="2"/>
  <c r="D15" i="26" s="1"/>
  <c r="B6" i="2"/>
  <c r="B4" i="26" s="1"/>
  <c r="B7" i="2"/>
  <c r="B5" i="26" s="1"/>
  <c r="B8" i="2"/>
  <c r="B6" i="26" s="1"/>
  <c r="B9" i="2"/>
  <c r="B7" i="26" s="1"/>
  <c r="B10" i="2"/>
  <c r="B8" i="26" s="1"/>
  <c r="B11" i="2"/>
  <c r="B9" i="26" s="1"/>
  <c r="B12" i="2"/>
  <c r="B10" i="26" s="1"/>
  <c r="B13" i="2"/>
  <c r="B11" i="26" s="1"/>
  <c r="B14" i="2"/>
  <c r="B12" i="26" s="1"/>
  <c r="B15" i="2"/>
  <c r="B13" i="26" s="1"/>
  <c r="B16" i="2"/>
  <c r="B14" i="26" s="1"/>
  <c r="B17" i="2"/>
  <c r="B15" i="26" s="1"/>
  <c r="D28" i="10"/>
  <c r="L24" i="21"/>
  <c r="I24" i="21"/>
  <c r="D26" i="21"/>
  <c r="J36" i="2"/>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G4" i="26"/>
  <c r="D19" i="2"/>
  <c r="D17" i="26" s="1"/>
  <c r="E19" i="2"/>
  <c r="G19" i="2"/>
  <c r="H17" i="26" s="1"/>
  <c r="C19" i="2"/>
  <c r="E17" i="26" s="1"/>
  <c r="G5" i="2"/>
  <c r="H3" i="26" s="1"/>
  <c r="F5" i="2"/>
  <c r="G3" i="26" s="1"/>
  <c r="E5" i="2"/>
  <c r="C5" i="2"/>
  <c r="E3" i="26" s="1"/>
  <c r="D5" i="2"/>
  <c r="D3" i="26" s="1"/>
  <c r="F20" i="3"/>
  <c r="F19" i="2" s="1"/>
  <c r="G17" i="26" s="1"/>
  <c r="G28" i="10" l="1"/>
  <c r="C20" i="10"/>
  <c r="C22" i="10"/>
  <c r="F22" i="10" s="1"/>
  <c r="E22" i="10"/>
  <c r="M24" i="21"/>
  <c r="L25" i="21"/>
  <c r="H36" i="2" s="1"/>
  <c r="C21" i="10"/>
  <c r="F21" i="10" s="1"/>
  <c r="M25" i="21"/>
  <c r="L26" i="21"/>
  <c r="M26" i="21"/>
  <c r="I26" i="21"/>
  <c r="H25" i="21"/>
  <c r="F36" i="2" s="1"/>
  <c r="I25" i="21"/>
  <c r="H26" i="21"/>
  <c r="H24" i="21"/>
  <c r="D24" i="21"/>
  <c r="E26" i="21"/>
  <c r="E24" i="21"/>
  <c r="D25" i="21"/>
  <c r="D36" i="2" s="1"/>
  <c r="E25" i="21"/>
  <c r="H37" i="2" l="1"/>
  <c r="H38" i="2" s="1"/>
  <c r="I36" i="2"/>
  <c r="G22" i="10"/>
  <c r="I37" i="2" l="1"/>
  <c r="H39" i="2"/>
  <c r="I38" i="2"/>
  <c r="D6" i="10"/>
  <c r="D8" i="10" l="1"/>
  <c r="H40" i="2"/>
  <c r="I39" i="2"/>
  <c r="D7" i="10"/>
  <c r="H41" i="2" l="1"/>
  <c r="I40" i="2"/>
  <c r="D11" i="10"/>
  <c r="C8" i="10"/>
  <c r="F8" i="10" s="1"/>
  <c r="C7" i="10"/>
  <c r="F7" i="10" s="1"/>
  <c r="E5" i="15"/>
  <c r="H17" i="18"/>
  <c r="H42" i="2" l="1"/>
  <c r="I41" i="2"/>
  <c r="L10" i="21"/>
  <c r="M9" i="21"/>
  <c r="M10" i="21"/>
  <c r="M11" i="21"/>
  <c r="L9" i="21"/>
  <c r="E8" i="10" s="1"/>
  <c r="L11" i="21"/>
  <c r="I11" i="21"/>
  <c r="H9" i="21"/>
  <c r="E7" i="10" s="1"/>
  <c r="H11" i="21"/>
  <c r="I10" i="21"/>
  <c r="H10" i="21"/>
  <c r="I9" i="21"/>
  <c r="G7" i="10" l="1"/>
  <c r="H43" i="2"/>
  <c r="I42" i="2"/>
  <c r="G8" i="10"/>
  <c r="Q36" i="2"/>
  <c r="E10" i="13"/>
  <c r="H44" i="2" l="1"/>
  <c r="I43" i="2"/>
  <c r="Q37" i="2"/>
  <c r="R36" i="2"/>
  <c r="F334" i="15"/>
  <c r="F323" i="15"/>
  <c r="F312" i="15"/>
  <c r="F301" i="15"/>
  <c r="F290" i="15"/>
  <c r="F279" i="15"/>
  <c r="F268" i="15"/>
  <c r="F257" i="15"/>
  <c r="F246" i="15"/>
  <c r="F235" i="15"/>
  <c r="F224" i="15"/>
  <c r="F213" i="15"/>
  <c r="F202" i="15"/>
  <c r="F191" i="15"/>
  <c r="F180" i="15"/>
  <c r="F169" i="15"/>
  <c r="F158" i="15"/>
  <c r="F147" i="15"/>
  <c r="F136" i="15"/>
  <c r="F125" i="15"/>
  <c r="F114" i="15"/>
  <c r="F103" i="15"/>
  <c r="F92" i="15"/>
  <c r="F81" i="15"/>
  <c r="F70" i="15"/>
  <c r="F59" i="15"/>
  <c r="F48" i="15"/>
  <c r="H45" i="2" l="1"/>
  <c r="I44" i="2"/>
  <c r="R37" i="2"/>
  <c r="Q38" i="2"/>
  <c r="H20" i="14"/>
  <c r="H18" i="14"/>
  <c r="H14" i="14"/>
  <c r="E29" i="13" s="1"/>
  <c r="H46" i="2" l="1"/>
  <c r="I45" i="2"/>
  <c r="R38" i="2"/>
  <c r="Q39" i="2"/>
  <c r="E11" i="14"/>
  <c r="H16" i="14"/>
  <c r="L21" i="19"/>
  <c r="J123" i="2" s="1"/>
  <c r="H47" i="2" l="1"/>
  <c r="I46" i="2"/>
  <c r="Q40" i="2"/>
  <c r="R39" i="2"/>
  <c r="M20" i="19"/>
  <c r="F123" i="2"/>
  <c r="H48" i="2" l="1"/>
  <c r="I47" i="2"/>
  <c r="Q41" i="2"/>
  <c r="R40" i="2"/>
  <c r="H49" i="2" l="1"/>
  <c r="I48" i="2"/>
  <c r="Q42" i="2"/>
  <c r="R41" i="2"/>
  <c r="H50" i="2" l="1"/>
  <c r="I49" i="2"/>
  <c r="Q43" i="2"/>
  <c r="R42" i="2"/>
  <c r="H51" i="2" l="1"/>
  <c r="I50" i="2"/>
  <c r="Q44" i="2"/>
  <c r="R43" i="2"/>
  <c r="H52" i="2" l="1"/>
  <c r="I51" i="2"/>
  <c r="Q45" i="2"/>
  <c r="R44" i="2"/>
  <c r="D10" i="21"/>
  <c r="D11" i="21"/>
  <c r="E9" i="21"/>
  <c r="D9" i="21"/>
  <c r="E11" i="21"/>
  <c r="E10" i="21"/>
  <c r="D14" i="10"/>
  <c r="G14" i="10" s="1"/>
  <c r="H53" i="2" l="1"/>
  <c r="I52" i="2"/>
  <c r="Q46" i="2"/>
  <c r="R45" i="2"/>
  <c r="S36" i="2"/>
  <c r="H54" i="2" l="1"/>
  <c r="I53" i="2"/>
  <c r="Q47" i="2"/>
  <c r="R46" i="2"/>
  <c r="H55" i="2" l="1"/>
  <c r="I54" i="2"/>
  <c r="Q48" i="2"/>
  <c r="R47" i="2"/>
  <c r="J6" i="14"/>
  <c r="H56" i="2" l="1"/>
  <c r="I55" i="2"/>
  <c r="Q49" i="2"/>
  <c r="R48" i="2"/>
  <c r="F75" i="2"/>
  <c r="K75" i="2" s="1"/>
  <c r="F76" i="2"/>
  <c r="F78" i="2"/>
  <c r="K78" i="2" s="1"/>
  <c r="K79" i="2"/>
  <c r="K80" i="2"/>
  <c r="K82" i="2"/>
  <c r="F83" i="2"/>
  <c r="K83" i="2" s="1"/>
  <c r="F84" i="2"/>
  <c r="F85" i="2"/>
  <c r="K85" i="2" s="1"/>
  <c r="F86" i="2"/>
  <c r="K86" i="2" s="1"/>
  <c r="F87" i="2"/>
  <c r="K87" i="2" s="1"/>
  <c r="F88" i="2"/>
  <c r="K90" i="2"/>
  <c r="K91" i="2"/>
  <c r="K92" i="2"/>
  <c r="F93" i="2"/>
  <c r="K93" i="2" s="1"/>
  <c r="F94" i="2"/>
  <c r="K94" i="2" s="1"/>
  <c r="F95" i="2"/>
  <c r="K95" i="2" s="1"/>
  <c r="F96" i="2"/>
  <c r="F97" i="2"/>
  <c r="F98" i="2"/>
  <c r="K98" i="2" s="1"/>
  <c r="K99" i="2"/>
  <c r="K100" i="2"/>
  <c r="K102" i="2"/>
  <c r="F103" i="2"/>
  <c r="K103" i="2" s="1"/>
  <c r="F104" i="2"/>
  <c r="K104" i="2" s="1"/>
  <c r="F105" i="2"/>
  <c r="K105" i="2" s="1"/>
  <c r="F106" i="2"/>
  <c r="K106" i="2" s="1"/>
  <c r="K107" i="2"/>
  <c r="K109" i="2"/>
  <c r="K110" i="2"/>
  <c r="F111" i="2"/>
  <c r="K111" i="2" s="1"/>
  <c r="F112" i="2"/>
  <c r="K112" i="2" s="1"/>
  <c r="F113" i="2"/>
  <c r="K113" i="2" s="1"/>
  <c r="K114" i="2"/>
  <c r="K115" i="2"/>
  <c r="K117" i="2"/>
  <c r="F118" i="2"/>
  <c r="K118" i="2" s="1"/>
  <c r="K119" i="2"/>
  <c r="K120" i="2"/>
  <c r="K121" i="2"/>
  <c r="K122" i="2"/>
  <c r="F73" i="2"/>
  <c r="K73" i="2" s="1"/>
  <c r="F74" i="2"/>
  <c r="K74" i="2" s="1"/>
  <c r="F72" i="2"/>
  <c r="K72" i="2" s="1"/>
  <c r="K101" i="2"/>
  <c r="K108" i="2"/>
  <c r="K116" i="2"/>
  <c r="H57" i="2" l="1"/>
  <c r="I56" i="2"/>
  <c r="Q50" i="2"/>
  <c r="R49" i="2"/>
  <c r="K123" i="2"/>
  <c r="K76" i="2"/>
  <c r="K84" i="2"/>
  <c r="K97" i="2"/>
  <c r="K89" i="2"/>
  <c r="K81" i="2"/>
  <c r="K96" i="2"/>
  <c r="K88" i="2"/>
  <c r="H58" i="2" l="1"/>
  <c r="I57" i="2"/>
  <c r="Q51" i="2"/>
  <c r="R50" i="2"/>
  <c r="K69" i="2"/>
  <c r="G127" i="2" s="1"/>
  <c r="H12" i="18"/>
  <c r="F7" i="13" s="1"/>
  <c r="H59" i="2" l="1"/>
  <c r="I58" i="2"/>
  <c r="Q52" i="2"/>
  <c r="R51" i="2"/>
  <c r="J7" i="13"/>
  <c r="R7" i="13"/>
  <c r="Z7" i="13"/>
  <c r="AH7" i="13"/>
  <c r="K7" i="13"/>
  <c r="S7" i="13"/>
  <c r="AA7" i="13"/>
  <c r="AI7" i="13"/>
  <c r="L7" i="13"/>
  <c r="T7" i="13"/>
  <c r="AB7" i="13"/>
  <c r="M7" i="13"/>
  <c r="U7" i="13"/>
  <c r="AC7" i="13"/>
  <c r="N7" i="13"/>
  <c r="V7" i="13"/>
  <c r="AD7" i="13"/>
  <c r="G7" i="13"/>
  <c r="O7" i="13"/>
  <c r="W7" i="13"/>
  <c r="AE7" i="13"/>
  <c r="H7" i="13"/>
  <c r="P7" i="13"/>
  <c r="X7" i="13"/>
  <c r="AF7" i="13"/>
  <c r="I7" i="13"/>
  <c r="Q7" i="13"/>
  <c r="Y7" i="13"/>
  <c r="AG7" i="13"/>
  <c r="E26" i="13"/>
  <c r="H26" i="19"/>
  <c r="E6" i="10"/>
  <c r="D21" i="10"/>
  <c r="D25" i="10" s="1"/>
  <c r="E20" i="10"/>
  <c r="F20" i="10"/>
  <c r="C6" i="10"/>
  <c r="F6" i="10" s="1"/>
  <c r="H60" i="2" l="1"/>
  <c r="I59" i="2"/>
  <c r="Q53" i="2"/>
  <c r="R52" i="2"/>
  <c r="D37" i="2"/>
  <c r="D38" i="2" s="1"/>
  <c r="D39" i="2" s="1"/>
  <c r="F19" i="13"/>
  <c r="D38" i="10"/>
  <c r="E38" i="10" s="1"/>
  <c r="T36" i="2"/>
  <c r="E21" i="10"/>
  <c r="K36" i="2"/>
  <c r="D37" i="10"/>
  <c r="E37" i="10" s="1"/>
  <c r="E36" i="2"/>
  <c r="S37" i="2"/>
  <c r="T37" i="2" s="1"/>
  <c r="G19" i="13" l="1"/>
  <c r="H61" i="2"/>
  <c r="I60" i="2"/>
  <c r="G21" i="10"/>
  <c r="Q54" i="2"/>
  <c r="R53" i="2"/>
  <c r="G20" i="10"/>
  <c r="D35" i="10"/>
  <c r="E35" i="10" s="1"/>
  <c r="E37" i="2"/>
  <c r="E38" i="2"/>
  <c r="S38" i="2"/>
  <c r="T38" i="2" s="1"/>
  <c r="K37" i="2"/>
  <c r="D40" i="2"/>
  <c r="E39" i="2"/>
  <c r="E28" i="13"/>
  <c r="H19" i="13" l="1"/>
  <c r="G17" i="13"/>
  <c r="G25" i="10"/>
  <c r="H62" i="2"/>
  <c r="I61" i="2"/>
  <c r="Q55" i="2"/>
  <c r="R54" i="2"/>
  <c r="E27" i="13"/>
  <c r="F17" i="13" s="1"/>
  <c r="S39" i="2"/>
  <c r="T39" i="2" s="1"/>
  <c r="K38" i="2"/>
  <c r="D41" i="2"/>
  <c r="E40" i="2"/>
  <c r="I19" i="13" l="1"/>
  <c r="H17" i="13"/>
  <c r="H63" i="2"/>
  <c r="I62" i="2"/>
  <c r="Q56" i="2"/>
  <c r="R55" i="2"/>
  <c r="S40" i="2"/>
  <c r="T40" i="2" s="1"/>
  <c r="K39" i="2"/>
  <c r="D42" i="2"/>
  <c r="E41" i="2"/>
  <c r="J19" i="13" l="1"/>
  <c r="I17" i="13"/>
  <c r="H64" i="2"/>
  <c r="I63" i="2"/>
  <c r="Q57" i="2"/>
  <c r="R56" i="2"/>
  <c r="S41" i="2"/>
  <c r="T41" i="2" s="1"/>
  <c r="K40" i="2"/>
  <c r="D43" i="2"/>
  <c r="E42" i="2"/>
  <c r="K19" i="13" l="1"/>
  <c r="J17" i="13"/>
  <c r="H65" i="2"/>
  <c r="I65" i="2" s="1"/>
  <c r="I64" i="2"/>
  <c r="Q58" i="2"/>
  <c r="R57" i="2"/>
  <c r="S42" i="2"/>
  <c r="T42" i="2" s="1"/>
  <c r="K41" i="2"/>
  <c r="D44" i="2"/>
  <c r="E43" i="2"/>
  <c r="F37" i="15"/>
  <c r="F26" i="15"/>
  <c r="G8" i="13" s="1"/>
  <c r="F15" i="15"/>
  <c r="F8" i="13" s="1"/>
  <c r="L19" i="13" l="1"/>
  <c r="K17" i="13"/>
  <c r="Q59" i="2"/>
  <c r="R58" i="2"/>
  <c r="S43" i="2"/>
  <c r="T43" i="2" s="1"/>
  <c r="K42" i="2"/>
  <c r="D45" i="2"/>
  <c r="E44" i="2"/>
  <c r="M19" i="13" l="1"/>
  <c r="L17" i="13"/>
  <c r="Q60" i="2"/>
  <c r="R59" i="2"/>
  <c r="S44" i="2"/>
  <c r="T44" i="2" s="1"/>
  <c r="K43" i="2"/>
  <c r="D46" i="2"/>
  <c r="E45" i="2"/>
  <c r="N19" i="13" l="1"/>
  <c r="M17" i="13"/>
  <c r="Q61" i="2"/>
  <c r="R60" i="2"/>
  <c r="O36" i="2"/>
  <c r="P36" i="2" s="1"/>
  <c r="M36" i="2"/>
  <c r="N36" i="2" s="1"/>
  <c r="S45" i="2"/>
  <c r="T45" i="2" s="1"/>
  <c r="K44" i="2"/>
  <c r="D47" i="2"/>
  <c r="E46" i="2"/>
  <c r="O19" i="13" l="1"/>
  <c r="N17" i="13"/>
  <c r="U36" i="2"/>
  <c r="Q62" i="2"/>
  <c r="R61" i="2"/>
  <c r="O37" i="2"/>
  <c r="P37" i="2" s="1"/>
  <c r="G36" i="2"/>
  <c r="L36" i="2" s="1"/>
  <c r="G30" i="10"/>
  <c r="G6" i="10"/>
  <c r="G11" i="10" s="1"/>
  <c r="S46" i="2"/>
  <c r="T46" i="2" s="1"/>
  <c r="K45" i="2"/>
  <c r="D48" i="2"/>
  <c r="E47" i="2"/>
  <c r="P19" i="13" l="1"/>
  <c r="O17" i="13"/>
  <c r="Q63" i="2"/>
  <c r="R62" i="2"/>
  <c r="G16" i="10"/>
  <c r="O38" i="2"/>
  <c r="O39" i="2" s="1"/>
  <c r="M37" i="2"/>
  <c r="F37" i="2"/>
  <c r="G37" i="2" s="1"/>
  <c r="L37" i="2" s="1"/>
  <c r="S47" i="2"/>
  <c r="T47" i="2" s="1"/>
  <c r="K46" i="2"/>
  <c r="D49" i="2"/>
  <c r="E48" i="2"/>
  <c r="Q19" i="13" l="1"/>
  <c r="P17" i="13"/>
  <c r="Q64" i="2"/>
  <c r="R63" i="2"/>
  <c r="D39" i="10"/>
  <c r="E39" i="10" s="1"/>
  <c r="D36" i="10"/>
  <c r="E36" i="10" s="1"/>
  <c r="P38" i="2"/>
  <c r="F38" i="2"/>
  <c r="V36" i="2"/>
  <c r="F6" i="13" s="1"/>
  <c r="F9" i="13" s="1"/>
  <c r="F20" i="13" s="1"/>
  <c r="N37" i="2"/>
  <c r="U37" i="2" s="1"/>
  <c r="M38" i="2"/>
  <c r="S48" i="2"/>
  <c r="T48" i="2" s="1"/>
  <c r="O40" i="2"/>
  <c r="P39" i="2"/>
  <c r="K47" i="2"/>
  <c r="D50" i="2"/>
  <c r="E49" i="2"/>
  <c r="R19" i="13" l="1"/>
  <c r="Q17" i="13"/>
  <c r="Q65" i="2"/>
  <c r="R65" i="2" s="1"/>
  <c r="R64" i="2"/>
  <c r="F23" i="13"/>
  <c r="V37" i="2"/>
  <c r="G6" i="13" s="1"/>
  <c r="N38" i="2"/>
  <c r="U38" i="2" s="1"/>
  <c r="M39" i="2"/>
  <c r="F39" i="2"/>
  <c r="G38" i="2"/>
  <c r="L38" i="2" s="1"/>
  <c r="S49" i="2"/>
  <c r="T49" i="2" s="1"/>
  <c r="O41" i="2"/>
  <c r="P40" i="2"/>
  <c r="K48" i="2"/>
  <c r="D51" i="2"/>
  <c r="E50" i="2"/>
  <c r="S19" i="13" l="1"/>
  <c r="R17" i="13"/>
  <c r="F40" i="2"/>
  <c r="G39" i="2"/>
  <c r="L39" i="2" s="1"/>
  <c r="N39" i="2"/>
  <c r="U39" i="2" s="1"/>
  <c r="M40" i="2"/>
  <c r="V38" i="2"/>
  <c r="H6" i="13" s="1"/>
  <c r="O42" i="2"/>
  <c r="P41" i="2"/>
  <c r="S50" i="2"/>
  <c r="T50" i="2" s="1"/>
  <c r="K49" i="2"/>
  <c r="D52" i="2"/>
  <c r="E51" i="2"/>
  <c r="G9" i="13"/>
  <c r="T19" i="13" l="1"/>
  <c r="S17" i="13"/>
  <c r="G20" i="13"/>
  <c r="G23" i="13" s="1"/>
  <c r="F14" i="13"/>
  <c r="G14" i="13"/>
  <c r="V39" i="2"/>
  <c r="I6" i="13" s="1"/>
  <c r="M41" i="2"/>
  <c r="N40" i="2"/>
  <c r="U40" i="2" s="1"/>
  <c r="F41" i="2"/>
  <c r="G40" i="2"/>
  <c r="L40" i="2" s="1"/>
  <c r="S51" i="2"/>
  <c r="T51" i="2" s="1"/>
  <c r="O43" i="2"/>
  <c r="P42" i="2"/>
  <c r="K50" i="2"/>
  <c r="D53" i="2"/>
  <c r="E52" i="2"/>
  <c r="U19" i="13" l="1"/>
  <c r="T17" i="13"/>
  <c r="H8" i="13"/>
  <c r="H9" i="13" s="1"/>
  <c r="F42" i="2"/>
  <c r="G41" i="2"/>
  <c r="L41" i="2" s="1"/>
  <c r="V40" i="2"/>
  <c r="J6" i="13" s="1"/>
  <c r="N41" i="2"/>
  <c r="U41" i="2" s="1"/>
  <c r="M42" i="2"/>
  <c r="O44" i="2"/>
  <c r="P43" i="2"/>
  <c r="S52" i="2"/>
  <c r="T52" i="2" s="1"/>
  <c r="K51" i="2"/>
  <c r="D54" i="2"/>
  <c r="E53" i="2"/>
  <c r="V19" i="13" l="1"/>
  <c r="U17" i="13"/>
  <c r="H20" i="13"/>
  <c r="H23" i="13" s="1"/>
  <c r="H14" i="13"/>
  <c r="V41" i="2"/>
  <c r="K6" i="13" s="1"/>
  <c r="N42" i="2"/>
  <c r="U42" i="2" s="1"/>
  <c r="M43" i="2"/>
  <c r="F43" i="2"/>
  <c r="G42" i="2"/>
  <c r="L42" i="2" s="1"/>
  <c r="O45" i="2"/>
  <c r="P44" i="2"/>
  <c r="S53" i="2"/>
  <c r="T53" i="2" s="1"/>
  <c r="K52" i="2"/>
  <c r="D55" i="2"/>
  <c r="E54" i="2"/>
  <c r="W19" i="13" l="1"/>
  <c r="V17" i="13"/>
  <c r="I8" i="13"/>
  <c r="I9" i="13" s="1"/>
  <c r="F44" i="2"/>
  <c r="G43" i="2"/>
  <c r="L43" i="2" s="1"/>
  <c r="M44" i="2"/>
  <c r="N43" i="2"/>
  <c r="U43" i="2" s="1"/>
  <c r="V42" i="2"/>
  <c r="L6" i="13" s="1"/>
  <c r="O46" i="2"/>
  <c r="P45" i="2"/>
  <c r="S54" i="2"/>
  <c r="T54" i="2" s="1"/>
  <c r="K53" i="2"/>
  <c r="D56" i="2"/>
  <c r="E55" i="2"/>
  <c r="X19" i="13" l="1"/>
  <c r="W17" i="13"/>
  <c r="I20" i="13"/>
  <c r="I23" i="13" s="1"/>
  <c r="I14" i="13"/>
  <c r="V43" i="2"/>
  <c r="M6" i="13" s="1"/>
  <c r="M45" i="2"/>
  <c r="N44" i="2"/>
  <c r="U44" i="2" s="1"/>
  <c r="F45" i="2"/>
  <c r="G44" i="2"/>
  <c r="L44" i="2" s="1"/>
  <c r="S55" i="2"/>
  <c r="T55" i="2" s="1"/>
  <c r="O47" i="2"/>
  <c r="P46" i="2"/>
  <c r="K54" i="2"/>
  <c r="D57" i="2"/>
  <c r="E56" i="2"/>
  <c r="Y19" i="13" l="1"/>
  <c r="X17" i="13"/>
  <c r="J8" i="13"/>
  <c r="J9" i="13" s="1"/>
  <c r="V44" i="2"/>
  <c r="N6" i="13" s="1"/>
  <c r="F46" i="2"/>
  <c r="G45" i="2"/>
  <c r="L45" i="2" s="1"/>
  <c r="M46" i="2"/>
  <c r="N45" i="2"/>
  <c r="U45" i="2" s="1"/>
  <c r="O48" i="2"/>
  <c r="P47" i="2"/>
  <c r="S56" i="2"/>
  <c r="T56" i="2" s="1"/>
  <c r="K55" i="2"/>
  <c r="D58" i="2"/>
  <c r="E57" i="2"/>
  <c r="Y17" i="13" l="1"/>
  <c r="Z19" i="13"/>
  <c r="J20" i="13"/>
  <c r="J23" i="13" s="1"/>
  <c r="J14" i="13"/>
  <c r="M47" i="2"/>
  <c r="N46" i="2"/>
  <c r="U46" i="2" s="1"/>
  <c r="V45" i="2"/>
  <c r="O6" i="13" s="1"/>
  <c r="F47" i="2"/>
  <c r="G46" i="2"/>
  <c r="L46" i="2" s="1"/>
  <c r="O49" i="2"/>
  <c r="P48" i="2"/>
  <c r="S57" i="2"/>
  <c r="T57" i="2" s="1"/>
  <c r="K56" i="2"/>
  <c r="D59" i="2"/>
  <c r="E58" i="2"/>
  <c r="Z17" i="13" l="1"/>
  <c r="AA19" i="13"/>
  <c r="K8" i="13"/>
  <c r="K9" i="13" s="1"/>
  <c r="V46" i="2"/>
  <c r="P6" i="13" s="1"/>
  <c r="F48" i="2"/>
  <c r="G47" i="2"/>
  <c r="L47" i="2" s="1"/>
  <c r="M48" i="2"/>
  <c r="N47" i="2"/>
  <c r="U47" i="2" s="1"/>
  <c r="S58" i="2"/>
  <c r="T58" i="2" s="1"/>
  <c r="O50" i="2"/>
  <c r="P49" i="2"/>
  <c r="K57" i="2"/>
  <c r="D60" i="2"/>
  <c r="E59" i="2"/>
  <c r="AA17" i="13" l="1"/>
  <c r="AB19" i="13"/>
  <c r="K20" i="13"/>
  <c r="K23" i="13" s="1"/>
  <c r="K14" i="13"/>
  <c r="V47" i="2"/>
  <c r="Q6" i="13" s="1"/>
  <c r="M49" i="2"/>
  <c r="N48" i="2"/>
  <c r="U48" i="2" s="1"/>
  <c r="F49" i="2"/>
  <c r="G48" i="2"/>
  <c r="L48" i="2" s="1"/>
  <c r="O51" i="2"/>
  <c r="P50" i="2"/>
  <c r="S59" i="2"/>
  <c r="T59" i="2" s="1"/>
  <c r="K58" i="2"/>
  <c r="D61" i="2"/>
  <c r="E60" i="2"/>
  <c r="AB17" i="13" l="1"/>
  <c r="AC19" i="13"/>
  <c r="L8" i="13"/>
  <c r="L9" i="13" s="1"/>
  <c r="F50" i="2"/>
  <c r="G49" i="2"/>
  <c r="L49" i="2" s="1"/>
  <c r="V48" i="2"/>
  <c r="R6" i="13" s="1"/>
  <c r="M50" i="2"/>
  <c r="N49" i="2"/>
  <c r="U49" i="2" s="1"/>
  <c r="O52" i="2"/>
  <c r="P51" i="2"/>
  <c r="S60" i="2"/>
  <c r="T60" i="2" s="1"/>
  <c r="K59" i="2"/>
  <c r="D62" i="2"/>
  <c r="E61" i="2"/>
  <c r="AC17" i="13" l="1"/>
  <c r="AD19" i="13"/>
  <c r="L20" i="13"/>
  <c r="L23" i="13" s="1"/>
  <c r="L14" i="13"/>
  <c r="V49" i="2"/>
  <c r="S6" i="13" s="1"/>
  <c r="N50" i="2"/>
  <c r="U50" i="2" s="1"/>
  <c r="M51" i="2"/>
  <c r="F51" i="2"/>
  <c r="G50" i="2"/>
  <c r="L50" i="2" s="1"/>
  <c r="S61" i="2"/>
  <c r="T61" i="2" s="1"/>
  <c r="O53" i="2"/>
  <c r="P52" i="2"/>
  <c r="K60" i="2"/>
  <c r="D63" i="2"/>
  <c r="E62" i="2"/>
  <c r="AD17" i="13" l="1"/>
  <c r="AE19" i="13"/>
  <c r="M8" i="13"/>
  <c r="M9" i="13" s="1"/>
  <c r="V50" i="2"/>
  <c r="T6" i="13" s="1"/>
  <c r="F52" i="2"/>
  <c r="G51" i="2"/>
  <c r="L51" i="2" s="1"/>
  <c r="M52" i="2"/>
  <c r="N51" i="2"/>
  <c r="U51" i="2" s="1"/>
  <c r="O54" i="2"/>
  <c r="P53" i="2"/>
  <c r="S62" i="2"/>
  <c r="T62" i="2" s="1"/>
  <c r="K61" i="2"/>
  <c r="D64" i="2"/>
  <c r="E63" i="2"/>
  <c r="AE17" i="13" l="1"/>
  <c r="AF19" i="13"/>
  <c r="M20" i="13"/>
  <c r="M23" i="13" s="1"/>
  <c r="M14" i="13"/>
  <c r="V51" i="2"/>
  <c r="U6" i="13" s="1"/>
  <c r="F53" i="2"/>
  <c r="G52" i="2"/>
  <c r="L52" i="2" s="1"/>
  <c r="N52" i="2"/>
  <c r="U52" i="2" s="1"/>
  <c r="M53" i="2"/>
  <c r="O55" i="2"/>
  <c r="P54" i="2"/>
  <c r="S63" i="2"/>
  <c r="T63" i="2" s="1"/>
  <c r="K62" i="2"/>
  <c r="D65" i="2"/>
  <c r="E64" i="2"/>
  <c r="AF17" i="13" l="1"/>
  <c r="AG19" i="13"/>
  <c r="N8" i="13"/>
  <c r="N9" i="13" s="1"/>
  <c r="V52" i="2"/>
  <c r="V6" i="13" s="1"/>
  <c r="F54" i="2"/>
  <c r="G53" i="2"/>
  <c r="L53" i="2" s="1"/>
  <c r="M54" i="2"/>
  <c r="N53" i="2"/>
  <c r="U53" i="2" s="1"/>
  <c r="S64" i="2"/>
  <c r="T64" i="2" s="1"/>
  <c r="O56" i="2"/>
  <c r="P55" i="2"/>
  <c r="K63" i="2"/>
  <c r="E65" i="2"/>
  <c r="AG17" i="13" l="1"/>
  <c r="AH19" i="13"/>
  <c r="N20" i="13"/>
  <c r="N23" i="13" s="1"/>
  <c r="N14" i="13"/>
  <c r="V53" i="2"/>
  <c r="W6" i="13" s="1"/>
  <c r="N54" i="2"/>
  <c r="U54" i="2" s="1"/>
  <c r="M55" i="2"/>
  <c r="F55" i="2"/>
  <c r="G54" i="2"/>
  <c r="L54" i="2" s="1"/>
  <c r="O57" i="2"/>
  <c r="P56" i="2"/>
  <c r="S65" i="2"/>
  <c r="T65" i="2" s="1"/>
  <c r="K65" i="2"/>
  <c r="K64" i="2"/>
  <c r="AH17" i="13" l="1"/>
  <c r="AI19" i="13"/>
  <c r="AI17" i="13" s="1"/>
  <c r="O8" i="13"/>
  <c r="O9" i="13" s="1"/>
  <c r="F56" i="2"/>
  <c r="G55" i="2"/>
  <c r="L55" i="2" s="1"/>
  <c r="M56" i="2"/>
  <c r="N55" i="2"/>
  <c r="U55" i="2" s="1"/>
  <c r="V54" i="2"/>
  <c r="X6" i="13" s="1"/>
  <c r="O58" i="2"/>
  <c r="P57" i="2"/>
  <c r="O20" i="13" l="1"/>
  <c r="O23" i="13" s="1"/>
  <c r="O14" i="13"/>
  <c r="V55" i="2"/>
  <c r="Y6" i="13" s="1"/>
  <c r="M57" i="2"/>
  <c r="N56" i="2"/>
  <c r="U56" i="2" s="1"/>
  <c r="F57" i="2"/>
  <c r="G56" i="2"/>
  <c r="L56" i="2" s="1"/>
  <c r="O59" i="2"/>
  <c r="P58" i="2"/>
  <c r="P8" i="13" l="1"/>
  <c r="P9" i="13" s="1"/>
  <c r="V56" i="2"/>
  <c r="Z6" i="13" s="1"/>
  <c r="F58" i="2"/>
  <c r="G57" i="2"/>
  <c r="L57" i="2" s="1"/>
  <c r="M58" i="2"/>
  <c r="N57" i="2"/>
  <c r="U57" i="2" s="1"/>
  <c r="O60" i="2"/>
  <c r="P59" i="2"/>
  <c r="P20" i="13" l="1"/>
  <c r="P23" i="13" s="1"/>
  <c r="P14" i="13"/>
  <c r="V57" i="2"/>
  <c r="AA6" i="13" s="1"/>
  <c r="N58" i="2"/>
  <c r="U58" i="2" s="1"/>
  <c r="M59" i="2"/>
  <c r="F59" i="2"/>
  <c r="G58" i="2"/>
  <c r="L58" i="2" s="1"/>
  <c r="O61" i="2"/>
  <c r="P60" i="2"/>
  <c r="Q8" i="13" l="1"/>
  <c r="Q9" i="13" s="1"/>
  <c r="F60" i="2"/>
  <c r="G59" i="2"/>
  <c r="L59" i="2" s="1"/>
  <c r="N59" i="2"/>
  <c r="U59" i="2" s="1"/>
  <c r="M60" i="2"/>
  <c r="V58" i="2"/>
  <c r="AB6" i="13" s="1"/>
  <c r="O62" i="2"/>
  <c r="P61" i="2"/>
  <c r="Q20" i="13" l="1"/>
  <c r="Q23" i="13" s="1"/>
  <c r="Q14" i="13"/>
  <c r="V59" i="2"/>
  <c r="AC6" i="13" s="1"/>
  <c r="M61" i="2"/>
  <c r="N60" i="2"/>
  <c r="U60" i="2" s="1"/>
  <c r="F61" i="2"/>
  <c r="G60" i="2"/>
  <c r="L60" i="2" s="1"/>
  <c r="O63" i="2"/>
  <c r="P62" i="2"/>
  <c r="R8" i="13" l="1"/>
  <c r="R9" i="13" s="1"/>
  <c r="F62" i="2"/>
  <c r="G61" i="2"/>
  <c r="L61" i="2" s="1"/>
  <c r="V60" i="2"/>
  <c r="AD6" i="13" s="1"/>
  <c r="N61" i="2"/>
  <c r="U61" i="2" s="1"/>
  <c r="M62" i="2"/>
  <c r="O64" i="2"/>
  <c r="P63" i="2"/>
  <c r="R20" i="13" l="1"/>
  <c r="R23" i="13" s="1"/>
  <c r="R14" i="13"/>
  <c r="N62" i="2"/>
  <c r="U62" i="2" s="1"/>
  <c r="M63" i="2"/>
  <c r="V61" i="2"/>
  <c r="AE6" i="13" s="1"/>
  <c r="F63" i="2"/>
  <c r="G62" i="2"/>
  <c r="L62" i="2" s="1"/>
  <c r="O65" i="2"/>
  <c r="P65" i="2" s="1"/>
  <c r="P64" i="2"/>
  <c r="S8" i="13" l="1"/>
  <c r="S9" i="13" s="1"/>
  <c r="M64" i="2"/>
  <c r="N63" i="2"/>
  <c r="U63" i="2" s="1"/>
  <c r="F64" i="2"/>
  <c r="G63" i="2"/>
  <c r="L63" i="2" s="1"/>
  <c r="V62" i="2"/>
  <c r="AF6" i="13" s="1"/>
  <c r="S20" i="13" l="1"/>
  <c r="S23" i="13" s="1"/>
  <c r="S14" i="13"/>
  <c r="F65" i="2"/>
  <c r="G65" i="2" s="1"/>
  <c r="L65" i="2" s="1"/>
  <c r="G64" i="2"/>
  <c r="L64" i="2" s="1"/>
  <c r="V63" i="2"/>
  <c r="AG6" i="13" s="1"/>
  <c r="N64" i="2"/>
  <c r="U64" i="2" s="1"/>
  <c r="M65" i="2"/>
  <c r="N65" i="2" s="1"/>
  <c r="U65" i="2" s="1"/>
  <c r="T8" i="13" l="1"/>
  <c r="T9" i="13" s="1"/>
  <c r="V65" i="2"/>
  <c r="AI6" i="13" s="1"/>
  <c r="V64" i="2"/>
  <c r="AH6" i="13" s="1"/>
  <c r="T20" i="13" l="1"/>
  <c r="T23" i="13" s="1"/>
  <c r="T14" i="13"/>
  <c r="U8" i="13" l="1"/>
  <c r="U9" i="13" s="1"/>
  <c r="U20" i="13" l="1"/>
  <c r="U23" i="13" s="1"/>
  <c r="U14" i="13"/>
  <c r="V8" i="13" l="1"/>
  <c r="V9" i="13" s="1"/>
  <c r="V20" i="13" l="1"/>
  <c r="V23" i="13" s="1"/>
  <c r="V14" i="13"/>
  <c r="W8" i="13" l="1"/>
  <c r="W9" i="13" s="1"/>
  <c r="W20" i="13" l="1"/>
  <c r="W23" i="13" s="1"/>
  <c r="W14" i="13"/>
  <c r="X8" i="13"/>
  <c r="X9" i="13" s="1"/>
  <c r="X20" i="13" l="1"/>
  <c r="X23" i="13" s="1"/>
  <c r="X14" i="13"/>
  <c r="Y8" i="13" l="1"/>
  <c r="Y9" i="13" s="1"/>
  <c r="Y20" i="13" l="1"/>
  <c r="Y23" i="13" s="1"/>
  <c r="Y14" i="13"/>
  <c r="Z8" i="13" l="1"/>
  <c r="Z9" i="13" s="1"/>
  <c r="Z20" i="13" l="1"/>
  <c r="Z23" i="13" s="1"/>
  <c r="Z14" i="13"/>
  <c r="AA8" i="13"/>
  <c r="AA9" i="13" s="1"/>
  <c r="AA20" i="13" l="1"/>
  <c r="AA23" i="13" s="1"/>
  <c r="AA14" i="13"/>
  <c r="AB8" i="13"/>
  <c r="AB9" i="13" s="1"/>
  <c r="AB20" i="13" l="1"/>
  <c r="AB23" i="13" s="1"/>
  <c r="AB14" i="13"/>
  <c r="AC8" i="13"/>
  <c r="AC9" i="13" s="1"/>
  <c r="AC20" i="13" l="1"/>
  <c r="AC23" i="13" s="1"/>
  <c r="AC14" i="13"/>
  <c r="AD8" i="13"/>
  <c r="AD9" i="13" s="1"/>
  <c r="AD20" i="13" l="1"/>
  <c r="AD23" i="13" s="1"/>
  <c r="AD14" i="13"/>
  <c r="AE8" i="13"/>
  <c r="AE9" i="13" s="1"/>
  <c r="AE20" i="13" l="1"/>
  <c r="AE23" i="13" s="1"/>
  <c r="AE14" i="13"/>
  <c r="AF8" i="13"/>
  <c r="AF9" i="13" s="1"/>
  <c r="AF20" i="13" l="1"/>
  <c r="AF23" i="13" s="1"/>
  <c r="AF14" i="13"/>
  <c r="AG8" i="13"/>
  <c r="AG9" i="13" s="1"/>
  <c r="AG20" i="13" l="1"/>
  <c r="AG23" i="13" s="1"/>
  <c r="AG14" i="13"/>
  <c r="AH8" i="13"/>
  <c r="AH9" i="13" s="1"/>
  <c r="AH20" i="13" l="1"/>
  <c r="AH23" i="13" s="1"/>
  <c r="AH14" i="13"/>
  <c r="E11" i="13"/>
  <c r="AI8" i="13"/>
  <c r="AI9" i="13" s="1"/>
  <c r="AI20" i="13" l="1"/>
  <c r="AI23" i="13" s="1"/>
  <c r="E31" i="13" s="1"/>
  <c r="AI14" i="13"/>
  <c r="E12" i="13"/>
  <c r="E32" i="13" l="1"/>
  <c r="E14" i="13"/>
  <c r="E33" i="13" s="1"/>
  <c r="F12" i="13"/>
  <c r="E13" i="13"/>
  <c r="E21" i="13"/>
  <c r="F21" i="13" s="1"/>
  <c r="G21" i="13" s="1"/>
  <c r="H21" i="13" l="1"/>
  <c r="G22" i="13"/>
  <c r="E22" i="13"/>
  <c r="F13" i="13"/>
  <c r="G12" i="13"/>
  <c r="I21" i="13" l="1"/>
  <c r="H22" i="13"/>
  <c r="G13" i="13"/>
  <c r="H12" i="13"/>
  <c r="F22" i="13"/>
  <c r="J21" i="13" l="1"/>
  <c r="I22" i="13"/>
  <c r="H13" i="13"/>
  <c r="I12" i="13"/>
  <c r="K21" i="13" l="1"/>
  <c r="J22" i="13"/>
  <c r="I13" i="13"/>
  <c r="J12" i="13"/>
  <c r="L21" i="13" l="1"/>
  <c r="K22" i="13"/>
  <c r="J13" i="13"/>
  <c r="K12" i="13"/>
  <c r="M21" i="13" l="1"/>
  <c r="L22" i="13"/>
  <c r="K13" i="13"/>
  <c r="L12" i="13"/>
  <c r="N21" i="13" l="1"/>
  <c r="M22" i="13"/>
  <c r="L13" i="13"/>
  <c r="M12" i="13"/>
  <c r="O21" i="13" l="1"/>
  <c r="N22" i="13"/>
  <c r="M13" i="13"/>
  <c r="N12" i="13"/>
  <c r="P21" i="13" l="1"/>
  <c r="O22" i="13"/>
  <c r="N13" i="13"/>
  <c r="O12" i="13"/>
  <c r="Q21" i="13" l="1"/>
  <c r="P22" i="13"/>
  <c r="O13" i="13"/>
  <c r="P12" i="13"/>
  <c r="R21" i="13" l="1"/>
  <c r="Q22" i="13"/>
  <c r="P13" i="13"/>
  <c r="Q12" i="13"/>
  <c r="S21" i="13" l="1"/>
  <c r="R22" i="13"/>
  <c r="Q13" i="13"/>
  <c r="R12" i="13"/>
  <c r="T21" i="13" l="1"/>
  <c r="S22" i="13"/>
  <c r="R13" i="13"/>
  <c r="S12" i="13"/>
  <c r="U21" i="13" l="1"/>
  <c r="T22" i="13"/>
  <c r="S13" i="13"/>
  <c r="T12" i="13"/>
  <c r="V21" i="13" l="1"/>
  <c r="U22" i="13"/>
  <c r="T13" i="13"/>
  <c r="U12" i="13"/>
  <c r="W21" i="13" l="1"/>
  <c r="V22" i="13"/>
  <c r="U13" i="13"/>
  <c r="V12" i="13"/>
  <c r="X21" i="13" l="1"/>
  <c r="W22" i="13"/>
  <c r="V13" i="13"/>
  <c r="W12" i="13"/>
  <c r="Y21" i="13" l="1"/>
  <c r="X22" i="13"/>
  <c r="W13" i="13"/>
  <c r="X12" i="13"/>
  <c r="Y22" i="13" l="1"/>
  <c r="Z21" i="13"/>
  <c r="X13" i="13"/>
  <c r="Y12" i="13"/>
  <c r="Z22" i="13" l="1"/>
  <c r="AA21" i="13"/>
  <c r="Y13" i="13"/>
  <c r="Z12" i="13"/>
  <c r="AA22" i="13" l="1"/>
  <c r="AB21" i="13"/>
  <c r="Z13" i="13"/>
  <c r="AA12" i="13"/>
  <c r="AB22" i="13" l="1"/>
  <c r="AC21" i="13"/>
  <c r="AA13" i="13"/>
  <c r="AB12" i="13"/>
  <c r="AC22" i="13" l="1"/>
  <c r="AD21" i="13"/>
  <c r="AB13" i="13"/>
  <c r="AC12" i="13"/>
  <c r="AD22" i="13" l="1"/>
  <c r="AE21" i="13"/>
  <c r="AC13" i="13"/>
  <c r="AD12" i="13"/>
  <c r="AE22" i="13" l="1"/>
  <c r="AF21" i="13"/>
  <c r="AD13" i="13"/>
  <c r="AE12" i="13"/>
  <c r="AF22" i="13" l="1"/>
  <c r="AG21" i="13"/>
  <c r="AE13" i="13"/>
  <c r="AF12" i="13"/>
  <c r="AG22" i="13" l="1"/>
  <c r="AH21" i="13"/>
  <c r="AF13" i="13"/>
  <c r="AG12" i="13"/>
  <c r="AH22" i="13" l="1"/>
  <c r="AI21" i="13"/>
  <c r="AI22" i="13" s="1"/>
  <c r="AG13" i="13"/>
  <c r="AH12" i="13"/>
  <c r="AI12" i="13" l="1"/>
  <c r="AI13" i="13" s="1"/>
  <c r="AH13" i="13"/>
  <c r="E15" i="13" l="1"/>
  <c r="E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Collè Andrea</author>
  </authors>
  <commentList>
    <comment ref="E127" authorId="0" shapeId="0" xr:uid="{00000000-0006-0000-0900-000001000000}">
      <text>
        <r>
          <rPr>
            <b/>
            <sz val="9"/>
            <color indexed="81"/>
            <rFont val="Tahoma"/>
            <family val="2"/>
          </rPr>
          <t>Collè Andrea:</t>
        </r>
        <r>
          <rPr>
            <sz val="9"/>
            <color indexed="81"/>
            <rFont val="Tahoma"/>
            <family val="2"/>
          </rPr>
          <t xml:space="preserve">
Campo da non visualizzare nel SW, UTILE AI SOLI FINI DEL CALCOLO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Favre</author>
  </authors>
  <commentList>
    <comment ref="G2" authorId="0" shapeId="0" xr:uid="{00000000-0006-0000-0A00-000001000000}">
      <text>
        <r>
          <rPr>
            <sz val="9"/>
            <color indexed="81"/>
            <rFont val="Tahoma"/>
            <family val="2"/>
          </rPr>
          <t xml:space="preserve">Questi costi sono al momento indicativi, il COA deve fare ancora alcune valutazioni. 
</t>
        </r>
      </text>
    </comment>
    <comment ref="G3" authorId="0" shapeId="0" xr:uid="{00000000-0006-0000-0A00-000002000000}">
      <text>
        <r>
          <rPr>
            <sz val="9"/>
            <color indexed="81"/>
            <rFont val="Tahoma"/>
            <family val="2"/>
          </rPr>
          <t xml:space="preserve">Dati presi da DOCET eccetto legno, cippato, pellet, olio comb e telerisc. </t>
        </r>
      </text>
    </comment>
  </commentList>
</comments>
</file>

<file path=xl/sharedStrings.xml><?xml version="1.0" encoding="utf-8"?>
<sst xmlns="http://schemas.openxmlformats.org/spreadsheetml/2006/main" count="1000" uniqueCount="359">
  <si>
    <t>Gas naturale</t>
  </si>
  <si>
    <t>Olio combustibile</t>
  </si>
  <si>
    <t>Tipo di combustibile</t>
  </si>
  <si>
    <t>Potere calorifico</t>
  </si>
  <si>
    <t>[kWh]</t>
  </si>
  <si>
    <t>U.D.M.</t>
  </si>
  <si>
    <t>Combustibile</t>
  </si>
  <si>
    <t>P.C.I.</t>
  </si>
  <si>
    <t>kWh/kg</t>
  </si>
  <si>
    <t xml:space="preserve">Prezzo combustibile </t>
  </si>
  <si>
    <r>
      <t>m</t>
    </r>
    <r>
      <rPr>
        <vertAlign val="superscript"/>
        <sz val="11"/>
        <color theme="1"/>
        <rFont val="Calibri"/>
        <family val="2"/>
        <scheme val="minor"/>
      </rPr>
      <t>3</t>
    </r>
  </si>
  <si>
    <t>kg</t>
  </si>
  <si>
    <t xml:space="preserve">Prezzo energia elettrica </t>
  </si>
  <si>
    <t>[anni]</t>
  </si>
  <si>
    <t>€/kg</t>
  </si>
  <si>
    <t>Legno</t>
  </si>
  <si>
    <t>Cippato</t>
  </si>
  <si>
    <t>Pellet</t>
  </si>
  <si>
    <t>Contributo 1</t>
  </si>
  <si>
    <t>Contributo 2</t>
  </si>
  <si>
    <t>Contributo 3</t>
  </si>
  <si>
    <t>[-]</t>
  </si>
  <si>
    <t>Quantità 
combustibile</t>
  </si>
  <si>
    <t>Energia elettrica</t>
  </si>
  <si>
    <r>
      <t>€/m</t>
    </r>
    <r>
      <rPr>
        <vertAlign val="superscript"/>
        <sz val="10"/>
        <color theme="1"/>
        <rFont val="Calibri"/>
        <family val="2"/>
        <scheme val="minor"/>
      </rPr>
      <t>3</t>
    </r>
  </si>
  <si>
    <t>kWh/l</t>
  </si>
  <si>
    <t>€/l</t>
  </si>
  <si>
    <t>Costo comb 1_POST</t>
  </si>
  <si>
    <t>Costo comb 2_POST</t>
  </si>
  <si>
    <t>Costo energia elettrica POST</t>
  </si>
  <si>
    <t>Costo comb 1_PRE</t>
  </si>
  <si>
    <t>Costo comb 2_PRE</t>
  </si>
  <si>
    <t>Costo energia elettrica PRE</t>
  </si>
  <si>
    <t>€/kWh</t>
  </si>
  <si>
    <t>l</t>
  </si>
  <si>
    <t>kWh</t>
  </si>
  <si>
    <t>Nessuno</t>
  </si>
  <si>
    <t>-</t>
  </si>
  <si>
    <r>
      <t>Nm</t>
    </r>
    <r>
      <rPr>
        <vertAlign val="superscript"/>
        <sz val="11"/>
        <color theme="1"/>
        <rFont val="Calibri"/>
        <family val="2"/>
        <scheme val="minor"/>
      </rPr>
      <t>3</t>
    </r>
  </si>
  <si>
    <t>GPL  [l]</t>
  </si>
  <si>
    <r>
      <t>GPL [Nm</t>
    </r>
    <r>
      <rPr>
        <vertAlign val="superscript"/>
        <sz val="10"/>
        <color theme="1"/>
        <rFont val="Calibri"/>
        <family val="2"/>
        <scheme val="minor"/>
      </rPr>
      <t>3</t>
    </r>
    <r>
      <rPr>
        <sz val="10"/>
        <color theme="1"/>
        <rFont val="Calibri"/>
        <family val="2"/>
        <scheme val="minor"/>
      </rPr>
      <t>]</t>
    </r>
  </si>
  <si>
    <t>INVESTIMENTO</t>
  </si>
  <si>
    <t>GESTIONE E MANUTENZIONE</t>
  </si>
  <si>
    <t>MANUTENZIONE ORDINARIA</t>
  </si>
  <si>
    <t>anno</t>
  </si>
  <si>
    <t xml:space="preserve">Importo  totale </t>
  </si>
  <si>
    <t xml:space="preserve">Durata </t>
  </si>
  <si>
    <t xml:space="preserve">Decorrenza da </t>
  </si>
  <si>
    <t>VAN</t>
  </si>
  <si>
    <t>TIR</t>
  </si>
  <si>
    <t>IP</t>
  </si>
  <si>
    <t>CONFRONTO SITUAZIONE ANTE E SITUAZIONE POST</t>
  </si>
  <si>
    <t>RISPARMIO</t>
  </si>
  <si>
    <t>€</t>
  </si>
  <si>
    <t>anni</t>
  </si>
  <si>
    <t>Costi variati ante e post intervento</t>
  </si>
  <si>
    <t>Costo annuo manutenzione ordinaria ante intervento</t>
  </si>
  <si>
    <t>MANUTENZIONE STRAORDINARIA</t>
  </si>
  <si>
    <t>Contributo annuale</t>
  </si>
  <si>
    <t>[€]</t>
  </si>
  <si>
    <t>Costo capitale debito</t>
  </si>
  <si>
    <t>[%]</t>
  </si>
  <si>
    <t>Costo annuo manutenzione ordinaria post intervento</t>
  </si>
  <si>
    <t>Intervento 1</t>
  </si>
  <si>
    <t>Intervento 2</t>
  </si>
  <si>
    <t>INVOLUCRO</t>
  </si>
  <si>
    <t>CLIMATIZZAZIONE INVERNALE</t>
  </si>
  <si>
    <t>CLIMATIZZAZIONE ESTIVA</t>
  </si>
  <si>
    <t>ACS</t>
  </si>
  <si>
    <t>FER</t>
  </si>
  <si>
    <t>ILLUMINAZIONE ARTIFICIALE</t>
  </si>
  <si>
    <t>Isol. Strutture verticali</t>
  </si>
  <si>
    <t>Sostituzione generatore</t>
  </si>
  <si>
    <t>Impianto solare termico</t>
  </si>
  <si>
    <t>Sistemi di controllo</t>
  </si>
  <si>
    <t>Isol. Strutture orizzontali</t>
  </si>
  <si>
    <t>Sottosistema distribuzione</t>
  </si>
  <si>
    <t>Impianto solare fotovoltaico</t>
  </si>
  <si>
    <t>Sostituzione serramenti</t>
  </si>
  <si>
    <t>Sottosistema accumulo</t>
  </si>
  <si>
    <t>Altra tipologia impianto</t>
  </si>
  <si>
    <t>Totale involucro</t>
  </si>
  <si>
    <t>Sottosistema di emissione</t>
  </si>
  <si>
    <t>Schermature solari</t>
  </si>
  <si>
    <t>Sottosistema di regolazione</t>
  </si>
  <si>
    <t>Totale impianti</t>
  </si>
  <si>
    <t>Impianto di ventilazione meccanica</t>
  </si>
  <si>
    <r>
      <t>€/Nm</t>
    </r>
    <r>
      <rPr>
        <vertAlign val="superscript"/>
        <sz val="10"/>
        <color theme="1"/>
        <rFont val="Calibri"/>
        <family val="2"/>
        <scheme val="minor"/>
      </rPr>
      <t>3</t>
    </r>
  </si>
  <si>
    <t>kWhe</t>
  </si>
  <si>
    <t>A</t>
  </si>
  <si>
    <t>B</t>
  </si>
  <si>
    <t>C</t>
  </si>
  <si>
    <t>D</t>
  </si>
  <si>
    <t>E</t>
  </si>
  <si>
    <t>F</t>
  </si>
  <si>
    <t>G</t>
  </si>
  <si>
    <t>CLASSI ENERGETICHE</t>
  </si>
  <si>
    <t>U.D.M. Epgl</t>
  </si>
  <si>
    <r>
      <t>kWh/m</t>
    </r>
    <r>
      <rPr>
        <vertAlign val="superscript"/>
        <sz val="11"/>
        <color theme="1"/>
        <rFont val="Calibri"/>
        <family val="2"/>
        <scheme val="minor"/>
      </rPr>
      <t>2</t>
    </r>
    <r>
      <rPr>
        <sz val="11"/>
        <color theme="1"/>
        <rFont val="Calibri"/>
        <family val="2"/>
        <scheme val="minor"/>
      </rPr>
      <t xml:space="preserve"> anno</t>
    </r>
  </si>
  <si>
    <r>
      <t>kWh/m</t>
    </r>
    <r>
      <rPr>
        <vertAlign val="superscript"/>
        <sz val="11"/>
        <color theme="1"/>
        <rFont val="Calibri"/>
        <family val="2"/>
        <scheme val="minor"/>
      </rPr>
      <t>3</t>
    </r>
    <r>
      <rPr>
        <sz val="11"/>
        <color theme="1"/>
        <rFont val="Calibri"/>
        <family val="2"/>
        <scheme val="minor"/>
      </rPr>
      <t xml:space="preserve"> anno</t>
    </r>
  </si>
  <si>
    <t>Colonna dati "Investimento"</t>
  </si>
  <si>
    <t>TABELLA CREATA PER CALCOLI, leggermente diversa da "DATI COMBUSTIBILE": PCI DIVERSO TELERISCALDAMENTO (visualizzato utenti [-] , utilizzato calcoli 1) ;  COSTI DI DEFAULT (solo per memo, non utilizzato);  UDM COMBUSTIBILI NON VISUALIZZATI AGLI UTENTI</t>
  </si>
  <si>
    <t>Prezzo Comb 1_Post</t>
  </si>
  <si>
    <t>Prezzo Comb2_Post</t>
  </si>
  <si>
    <t>Prezzo energia elettrica_POST</t>
  </si>
  <si>
    <t>Prezzo comb 1_PRE</t>
  </si>
  <si>
    <t>Prezzo comb2_PRE</t>
  </si>
  <si>
    <t>Prezzo energia elettrica_PRE</t>
  </si>
  <si>
    <t>* Prezzo prima dell'intervento (condizioni attuali) [€/kWh]</t>
  </si>
  <si>
    <t>COSTI COMBUSTIBILE AUMENTO PREZZI</t>
  </si>
  <si>
    <t>TOTALE COSTI ENERGIA POST</t>
  </si>
  <si>
    <t>TOTALE COSTI ENERGIA PRE</t>
  </si>
  <si>
    <t>A1</t>
  </si>
  <si>
    <r>
      <rPr>
        <sz val="11"/>
        <rFont val="Calibri"/>
        <family val="2"/>
        <scheme val="minor"/>
      </rPr>
      <t xml:space="preserve"> Differenza</t>
    </r>
    <r>
      <rPr>
        <sz val="11"/>
        <color rgb="FFFF0000"/>
        <rFont val="Calibri"/>
        <family val="2"/>
        <scheme val="minor"/>
      </rPr>
      <t xml:space="preserve"> </t>
    </r>
    <r>
      <rPr>
        <sz val="11"/>
        <color theme="1"/>
        <rFont val="Calibri"/>
        <family val="2"/>
        <scheme val="minor"/>
      </rPr>
      <t xml:space="preserve">costo annuo  manutenzione ordinaria   </t>
    </r>
  </si>
  <si>
    <t>* Prezzo</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</si>
  <si>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</si>
  <si>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</si>
  <si>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</si>
  <si>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</si>
  <si>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</si>
  <si>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</si>
  <si>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</si>
  <si>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</si>
  <si>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</si>
  <si>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</si>
  <si>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</si>
  <si>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</si>
  <si>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</si>
  <si>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</si>
  <si>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</si>
  <si>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</si>
  <si>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</si>
  <si>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</si>
  <si>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</si>
  <si>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</si>
  <si>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</si>
  <si>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</si>
  <si>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</si>
  <si>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</si>
  <si>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</si>
  <si>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</si>
  <si>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</si>
  <si>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</si>
  <si>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</si>
  <si>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Colonna cati "Durata Anni contributi"</t>
  </si>
  <si>
    <t>ALTRO</t>
  </si>
  <si>
    <t>Altro</t>
  </si>
  <si>
    <t>TIPOLOGIA DI INTERVENTO</t>
  </si>
  <si>
    <t>Valore</t>
  </si>
  <si>
    <t>Dati di calcolo Interventi</t>
  </si>
  <si>
    <t>ALTRO INTERVENTO</t>
  </si>
  <si>
    <r>
      <rPr>
        <b/>
        <sz val="11"/>
        <rFont val="Calibri"/>
        <family val="2"/>
        <scheme val="minor"/>
      </rPr>
      <t>VITA UTILE IN</t>
    </r>
    <r>
      <rPr>
        <b/>
        <sz val="11"/>
        <color theme="1"/>
        <rFont val="Calibri"/>
        <family val="2"/>
        <scheme val="minor"/>
      </rPr>
      <t>TERVENTO FORNITA DAL SW</t>
    </r>
  </si>
  <si>
    <t>Descrizione finanziamento</t>
  </si>
  <si>
    <t>Finanziamento 1</t>
  </si>
  <si>
    <t>RIDUZIONE %</t>
  </si>
  <si>
    <t>* Tasso annuo
 aumento del prezzo
 [%]</t>
  </si>
  <si>
    <t>* Prezzo dopo l'intervento 
(eventuali variazioni)
[€/kWh]</t>
  </si>
  <si>
    <t>Vettore energetico</t>
  </si>
  <si>
    <t>Durata finanziamento</t>
  </si>
  <si>
    <t xml:space="preserve">Costi manutenzioni straordinarie programmate </t>
  </si>
  <si>
    <t>Descrizione intervento</t>
  </si>
  <si>
    <t>Costo intervento</t>
  </si>
  <si>
    <t>Anno di programmazione intervento</t>
  </si>
  <si>
    <t>Descrizione contributo</t>
  </si>
  <si>
    <t>Durata contributo</t>
  </si>
  <si>
    <t>[Euro]</t>
  </si>
  <si>
    <t>Importo totale contributo</t>
  </si>
  <si>
    <t>Presenza di un finanziamento</t>
  </si>
  <si>
    <t>Inserire l'importo totale dell'investimento. Nel caso in cui si voglia valutare la presenza di un finanziamento occorre selezionare con una "x" la casella "Presenza di un finanziamento" e occorre inserire l'importo del finanziamento, la durata ed eventualmente variare il tasso di finanziamento.</t>
  </si>
  <si>
    <t>Gasolio [l]</t>
  </si>
  <si>
    <t>legno</t>
  </si>
  <si>
    <t>msa</t>
  </si>
  <si>
    <t>latifoglie</t>
  </si>
  <si>
    <t>msr</t>
  </si>
  <si>
    <t>cippato fine</t>
  </si>
  <si>
    <t>conifere</t>
  </si>
  <si>
    <t>cippato medio</t>
  </si>
  <si>
    <t>Gasolio [kg]</t>
  </si>
  <si>
    <t>PRE INTERVENTO</t>
  </si>
  <si>
    <t>Energia termica fornita totale</t>
  </si>
  <si>
    <t>POST INTERVENTO</t>
  </si>
  <si>
    <t>[U.D.M.]</t>
  </si>
  <si>
    <t>[g CO2/kWh]</t>
  </si>
  <si>
    <t>Prezzo</t>
  </si>
  <si>
    <t>kWh/m3</t>
  </si>
  <si>
    <t>Carbone</t>
  </si>
  <si>
    <t>cippato</t>
  </si>
  <si>
    <t>Fabbisogno Combustibile 1_PRE intervento</t>
  </si>
  <si>
    <t>Fabbisogno Combustibile 2_PRE intervento</t>
  </si>
  <si>
    <t>Fabbisogno Energia elettrica_PRE intervento</t>
  </si>
  <si>
    <t>Fabbisogno combustibile 1_POST intervento</t>
  </si>
  <si>
    <t>Fabbisogno combustibile 2_POST intervento</t>
  </si>
  <si>
    <t>Fabbisogno Energia elettrica_POST  intervento</t>
  </si>
  <si>
    <t>Energia elettrica [kWh]</t>
  </si>
  <si>
    <t>Teleriscaldamento a biomassa [kWh]</t>
  </si>
  <si>
    <t>Teleriscaldamento a gas metano [kWh]</t>
  </si>
  <si>
    <t>Teleriscaldamento a olio combustibile [kWh]</t>
  </si>
  <si>
    <t>kWh/Nm3</t>
  </si>
  <si>
    <t>Tipologia di intervento</t>
  </si>
  <si>
    <t>Investimento</t>
  </si>
  <si>
    <t>TIPOLOGIA DI INTERVENTO DI RISTRUTTURAZIONE/RIQUALIFICAZIONE ENERGETICA</t>
  </si>
  <si>
    <t>VITA UTILE INTERVENTO</t>
  </si>
  <si>
    <t>CARATTERISTICHE DELL'INVESTIMENTO</t>
  </si>
  <si>
    <t>Importo finanziamento</t>
  </si>
  <si>
    <t>Vita utile intervento proposta in base agli interventi selezionati</t>
  </si>
  <si>
    <t>Modifica vita utile intervento proposta dall'utente</t>
  </si>
  <si>
    <t xml:space="preserve">E' possibile inserire i costi della manutenzione ordinaria e straordinaria ante e post opera compilando i riquadri opportuni. </t>
  </si>
  <si>
    <t xml:space="preserve">Fabbisogno Energia </t>
  </si>
  <si>
    <t>In questa schermata si devono inserire i fabbisogni dei vettori fossili ed elettrici dell'edificio oggetto di analisi relativi alla situazione ante e post intervento</t>
  </si>
  <si>
    <t>In questa schermata è possibile visualizzare i risultati dell'analisi economica valutando l'entità dell'investimento attraverso gli indici economici e il grafico riassuntivo</t>
  </si>
  <si>
    <t>TEMPO RITORNO SEMPLICE</t>
  </si>
  <si>
    <t>TEMPO RITORNO ATTUALIZZATO</t>
  </si>
  <si>
    <t xml:space="preserve">Investimento [€] </t>
  </si>
  <si>
    <t>Risparmio energetico [€]</t>
  </si>
  <si>
    <t xml:space="preserve">Contributi [€] </t>
  </si>
  <si>
    <t xml:space="preserve">Flusso di cassa cumulato [€] </t>
  </si>
  <si>
    <t>Anni</t>
  </si>
  <si>
    <t xml:space="preserve">FC attualizzato [€] </t>
  </si>
  <si>
    <t xml:space="preserve">FC cumulato attualizzato [€] </t>
  </si>
  <si>
    <t>Tempo di ritorno semplice [anni]</t>
  </si>
  <si>
    <t xml:space="preserve">Tempo di ritorno attualizzato
[anni] </t>
  </si>
  <si>
    <t>In questa videata si possono osservare le differenze di fabbisogno e di costi tra la situazione ante e post intervento</t>
  </si>
  <si>
    <t>RISULTATI ANTE E POST INTERVENTO</t>
  </si>
  <si>
    <t>U.d.m.</t>
  </si>
  <si>
    <t>Energia termica  fornita totale</t>
  </si>
  <si>
    <t>Energia elettrica  fornita totale</t>
  </si>
  <si>
    <t>Energia elettrica fornita totale</t>
  </si>
  <si>
    <t>Costo [€]</t>
  </si>
  <si>
    <t>Costo totale [€]</t>
  </si>
  <si>
    <t>Costo energia termica [€]</t>
  </si>
  <si>
    <t>Costo energia elettrica [€]</t>
  </si>
  <si>
    <t>Schermata contenente il database con le caratteristiche dei combustibili</t>
  </si>
  <si>
    <t>Vettori energetici fossili</t>
  </si>
  <si>
    <t>Vettore energetico elettrico</t>
  </si>
  <si>
    <t>DATI COMBUSTIBILE</t>
  </si>
  <si>
    <t>CONTRIBUTI O ENTRATE</t>
  </si>
  <si>
    <t>In questa schermata è possibile valutare la presenza di uno o più tipologie di contributi o entrate (ad esempio le detrazioni fiscali) inserendo l'importo del contributo, la durata e la decorrenza.</t>
  </si>
  <si>
    <t>Importo totale investimento</t>
  </si>
  <si>
    <t>Capitale proprio</t>
  </si>
  <si>
    <t>Gestione e Manutenzione</t>
  </si>
  <si>
    <t>Contributi e entrate</t>
  </si>
  <si>
    <t>Dati combustibile</t>
  </si>
  <si>
    <t>Risultati ante e post intervento</t>
  </si>
  <si>
    <t>Questa videata permetet all'utente di variare i dati dei combustibili proposti (poere calorifico, prezzo, tasso annuo aumento del prezzo).</t>
  </si>
  <si>
    <t>Questa videata permette all'utente di inserire eventuali contributi o entrate che permettono di ridurre i tempi di ritorno dell'investimento iniziale.</t>
  </si>
  <si>
    <t>Questa videata permette all'utente di visualizzare il tempo di ritorno semplice e attualizzato ed i relativi indici finanziari correlati all'investimento economico ipotizzato.</t>
  </si>
  <si>
    <t>DATI DI FABBISOGNO</t>
  </si>
  <si>
    <t>Dati di Fabbisogno</t>
  </si>
  <si>
    <t>Questa videata permette all'utente di inserire i dati di fabbisogno energetico  differernziati tra la situazione ante e post intervento. Tale foglio di calcolo offre la possibilità di inserire contemporaneamente due combustibili fossili oltre all'energia elettrica per un totale di tre combustibili.</t>
  </si>
  <si>
    <t xml:space="preserve">Fogli di calcolo in cui l'utente visualizza i risultati </t>
  </si>
  <si>
    <t>Legenda contenuto celle</t>
  </si>
  <si>
    <t>Celle contenenti valori proposti dal foglio di calcolo e modificabili dall'utente</t>
  </si>
  <si>
    <t>Celle contenenti dati compilati automaticamente dal foglio di calcolo</t>
  </si>
  <si>
    <t>Celle contenenti dati obbligatori inseribili dall'utente</t>
  </si>
  <si>
    <t>Celle contenenti dati opzionali inseribili dall'utente</t>
  </si>
  <si>
    <t>Legenda contenuto fogli di calcolo</t>
  </si>
  <si>
    <t>Calcoli</t>
  </si>
  <si>
    <t xml:space="preserve"> [anni]</t>
  </si>
  <si>
    <t>Inserire una "x" sulla tipologia di intervento proposta. Si ricorda che è possibile inserire più di un intervento. Il foglio di calcolo considera la vita utile maggiore tra quella degli interventi selezionati</t>
  </si>
  <si>
    <t>Fogli di calcolo in cui l'utente deve inserire dei dati di imput</t>
  </si>
  <si>
    <t>Foglio di calcolo contenente gli algoritmi per calcolare i risultati</t>
  </si>
  <si>
    <t>LEGENDA RELATIVA AI COLORI DEI FOGLI DI LAVORO E DELLE CELLE:</t>
  </si>
  <si>
    <t>DESCRIZIONE DELLE FUNZIONALITÀ:</t>
  </si>
  <si>
    <t>ELENCO FOGLI DI LAVORO PRESENTI:</t>
  </si>
  <si>
    <t>Questa videata permette all'utente di inserire le tipologie di intervento (utilizzate per migliorare le prestazioni energetiche dell'edificio) con la propria vita utile che viene utilizzata per valutare il tempo di ritorno economico.</t>
  </si>
  <si>
    <t>Questa videata permette all'utente di inserire il costo degli interventi ipotizzati ed eventualmente valutare anche la presenza di finanziamenti.</t>
  </si>
  <si>
    <t>Questa videata permette all'utente di inserire la presenza di costi di gestione e manutenzione nel periodo di calcolo differernziati tra la situazione ante e post intervento.</t>
  </si>
  <si>
    <t>Questa videata permette all'utente di visualizzare i fabbisogni energetici ed i costi di gestione differenziati tra la situazione ante e post intervento.</t>
  </si>
  <si>
    <t>Questa videata contiene gli algoritmi che sviluppano i calcoli ed è totalmente bloccata agli utenti.</t>
  </si>
  <si>
    <t>Biomassa (legnosa)</t>
  </si>
  <si>
    <t>Note</t>
  </si>
  <si>
    <t>Contributo 4</t>
  </si>
  <si>
    <t>Contributo 5</t>
  </si>
  <si>
    <t>Contributo 6</t>
  </si>
  <si>
    <t>Contributo 7</t>
  </si>
  <si>
    <t>Contributo 8</t>
  </si>
  <si>
    <t>Contributo 9</t>
  </si>
  <si>
    <t>Contributo 10</t>
  </si>
  <si>
    <t>Contributo 11</t>
  </si>
  <si>
    <t>Contributo 12</t>
  </si>
  <si>
    <t>Contributo 13</t>
  </si>
  <si>
    <t>Contributo 14</t>
  </si>
  <si>
    <t>Contributo 15</t>
  </si>
  <si>
    <t>Contributo 16</t>
  </si>
  <si>
    <t>Contributo 17</t>
  </si>
  <si>
    <t>Contributo 18</t>
  </si>
  <si>
    <t>Contributo 19</t>
  </si>
  <si>
    <t>Contributo 20</t>
  </si>
  <si>
    <t>Contributo 21</t>
  </si>
  <si>
    <t>Contributo 22</t>
  </si>
  <si>
    <t>Contributo 23</t>
  </si>
  <si>
    <t>Contributo 24</t>
  </si>
  <si>
    <t>Contributo 25</t>
  </si>
  <si>
    <t>Contributo 26</t>
  </si>
  <si>
    <t>Contributo 27</t>
  </si>
  <si>
    <t>Contributo 28</t>
  </si>
  <si>
    <t>Contributo 29</t>
  </si>
  <si>
    <t>Contributo 30</t>
  </si>
  <si>
    <t>Differenza costi di gestione/manutenzione ordinaria [€]</t>
  </si>
  <si>
    <t>Costi manutenzione starordinaria [€]</t>
  </si>
  <si>
    <t xml:space="preserve">Flusso di cassa annuo [€] </t>
  </si>
  <si>
    <t xml:space="preserve">Manutenzioni straordinarie
attualizzate  [€] </t>
  </si>
  <si>
    <t>Intervento 3</t>
  </si>
  <si>
    <t>Intervento 4</t>
  </si>
  <si>
    <t>Intervento 5</t>
  </si>
  <si>
    <t>Intervento 6</t>
  </si>
  <si>
    <t>Intervento 7</t>
  </si>
  <si>
    <t>Intervento 8</t>
  </si>
  <si>
    <t>Intervento 9</t>
  </si>
  <si>
    <t>Intervento 10</t>
  </si>
  <si>
    <t>Intervento 11</t>
  </si>
  <si>
    <t>Intervento 12</t>
  </si>
  <si>
    <t>Intervento 13</t>
  </si>
  <si>
    <t>Intervento 14</t>
  </si>
  <si>
    <t>Intervento 15</t>
  </si>
  <si>
    <t>Intervento 16</t>
  </si>
  <si>
    <t>Intervento 17</t>
  </si>
  <si>
    <t>Intervento 18</t>
  </si>
  <si>
    <t>Intervento 19</t>
  </si>
  <si>
    <t>Intervento 20</t>
  </si>
  <si>
    <t>Vita Utile intervento [anni]</t>
  </si>
  <si>
    <t>Riepilogo manutenzioni inserite totali</t>
  </si>
  <si>
    <t>Riepilogo contributi totali inseriti</t>
  </si>
  <si>
    <t>INDICATORI ECONOMICI</t>
  </si>
  <si>
    <t>Risparmio Energia termica [kWh]</t>
  </si>
  <si>
    <t>Risparmio Energia termica [€]</t>
  </si>
  <si>
    <t>Risparmio Energia elettrica [kWhe]</t>
  </si>
  <si>
    <t>Risparmio Energia elettrica [€]</t>
  </si>
  <si>
    <t>Riduzione costi energetici complessivi [€]</t>
  </si>
  <si>
    <t>Modificare decsrizione rendimento capitale proprio e tasso finanziamento dopo le modifiche di Marco</t>
  </si>
  <si>
    <t>Fabbisogno combustibile 3_POST intervento</t>
  </si>
  <si>
    <t>Prezzo comb3_PRE</t>
  </si>
  <si>
    <t>Costo comb 3_PRE</t>
  </si>
  <si>
    <t>Prezzo Comb3_Post</t>
  </si>
  <si>
    <t>Costo comb 3_POST</t>
  </si>
  <si>
    <t>Fabbisogno Combustibile 3_PRE intervento</t>
  </si>
  <si>
    <t>[€/kWhe]</t>
  </si>
  <si>
    <t xml:space="preserve"> [%]</t>
  </si>
  <si>
    <t xml:space="preserve">Epgl  </t>
  </si>
  <si>
    <t>kWh/m2 anno</t>
  </si>
  <si>
    <r>
      <t>Emissioni di CO</t>
    </r>
    <r>
      <rPr>
        <vertAlign val="subscript"/>
        <sz val="10"/>
        <color theme="1"/>
        <rFont val="Calibri"/>
        <family val="2"/>
        <scheme val="minor"/>
      </rPr>
      <t>2</t>
    </r>
    <r>
      <rPr>
        <sz val="10"/>
        <color theme="1"/>
        <rFont val="Calibri"/>
        <family val="2"/>
        <scheme val="minor"/>
      </rPr>
      <t xml:space="preserve"> </t>
    </r>
  </si>
  <si>
    <t>[Kg/m2 anno]</t>
  </si>
  <si>
    <t xml:space="preserve">Classe energetica </t>
  </si>
  <si>
    <r>
      <t>Emissioni di CO</t>
    </r>
    <r>
      <rPr>
        <vertAlign val="subscript"/>
        <sz val="11"/>
        <color theme="1"/>
        <rFont val="Calibri"/>
        <family val="2"/>
        <scheme val="minor"/>
      </rPr>
      <t>2</t>
    </r>
    <r>
      <rPr>
        <sz val="11"/>
        <color theme="1"/>
        <rFont val="Calibri"/>
        <family val="2"/>
        <scheme val="minor"/>
      </rPr>
      <t xml:space="preserve"> </t>
    </r>
  </si>
  <si>
    <t xml:space="preserve">Epgl </t>
  </si>
  <si>
    <r>
      <t>Differenza Epgl [kWh/m</t>
    </r>
    <r>
      <rPr>
        <vertAlign val="superscript"/>
        <sz val="11"/>
        <rFont val="Calibri"/>
        <family val="2"/>
        <scheme val="minor"/>
      </rPr>
      <t>2</t>
    </r>
    <r>
      <rPr>
        <sz val="11"/>
        <rFont val="Calibri"/>
        <family val="2"/>
        <scheme val="minor"/>
      </rPr>
      <t>anno]</t>
    </r>
  </si>
  <si>
    <t>Classe raggiungibile</t>
  </si>
  <si>
    <t>Riduzione Emissioni CO2 [kg/m2]</t>
  </si>
  <si>
    <t>GPL [Nm3]</t>
  </si>
  <si>
    <t>euro/kWh
COA</t>
  </si>
  <si>
    <t>Rendimento del capitale</t>
  </si>
  <si>
    <t>Costo del debito (tasso di interesse)</t>
  </si>
  <si>
    <r>
      <t>* Tasso annuo variazione</t>
    </r>
    <r>
      <rPr>
        <b/>
        <sz val="8"/>
        <color rgb="FFFF0000"/>
        <rFont val="Arial"/>
        <family val="2"/>
      </rPr>
      <t xml:space="preserve"> </t>
    </r>
    <r>
      <rPr>
        <b/>
        <sz val="8"/>
        <rFont val="Arial"/>
        <family val="2"/>
      </rPr>
      <t xml:space="preserve">del prezzo
</t>
    </r>
  </si>
  <si>
    <t xml:space="preserve">Tasso annuo variazione del prezzo </t>
  </si>
  <si>
    <t xml:space="preserve">Tasso annuo variazione del
prezzo </t>
  </si>
  <si>
    <t>Costo medio del capitale</t>
  </si>
  <si>
    <t>Dati combustibili corretti</t>
  </si>
  <si>
    <t>Indicatori economici</t>
  </si>
  <si>
    <r>
      <rPr>
        <b/>
        <u/>
        <sz val="11"/>
        <color theme="1"/>
        <rFont val="Calibri"/>
        <family val="2"/>
        <scheme val="minor"/>
      </rPr>
      <t xml:space="preserve">
Glossario</t>
    </r>
    <r>
      <rPr>
        <sz val="11"/>
        <color theme="1"/>
        <rFont val="Calibri"/>
        <family val="2"/>
        <scheme val="minor"/>
      </rPr>
      <t xml:space="preserve">
Investimento: rappresenta l’ammontare dei costi necessari per la realizzazione di un intervento.
Flussi di cassa: differenza tra ricavi/benefici conseguiti e costi derivanti dalla realizzazione e gestione dell’investimento nell’arco del periodo di analisi che, normalmente, coincide con la vita utile dell’investimento stesso.
Tasso di sconto: utilizzato nei calcoli di attualizzazione dei flussi di cassa che si generano nel corso degli anni per effetto dell’investimento considerato. Dipende dal tasso di rendimento utilizzato e dall’anno (rispetto alla partenza del periodo di analisi) considerato. 
Rendimento del capitale (R): tasso di rendimento di un investimento alternativo a quello in esame, a parità di rischio e durata. Se il flusso dei ricavi/benefici e dei costi è calcolato a prezzi costanti (il modello prevede adeguamenti alla sola componente energia) il saggio di sconto deve essere reale (al netto dell’inflazione). La formula da applicare parte dal tasso nominale desumibile dal mercato (Rn) e dal tasso di inflazione (i) ed è la seguente: R= (Rn-i)/(1+i) (tutti i rendimenti sono in formato numero e non in percentuale).
Costo del debito: tasso di interesse normalmente applicato da Istituti di credito per eventuali prestiti a medio/lungo termine. Il tasso deve essere considerato al netto di eventuali effetti fiscali (ad esempio nel caso di una impresa per cui gli interessi passivi siano detraibili il costo del debito deve essere moltiplicato per “1-aliquota fiscale”). 
Costo medio del capitale: media ponderata tra il rendimento del capitale e il costo del debito. E’ utilizzato dal modello nel periodo di tempo in cui si è in presenza di un finanziamento con la semplificazione di considerare un rapporto costante di “uno a uno” tra capitale proprio e capitale di debito . 
</t>
    </r>
    <r>
      <rPr>
        <b/>
        <u/>
        <sz val="11"/>
        <color theme="1"/>
        <rFont val="Calibri"/>
        <family val="2"/>
        <scheme val="minor"/>
      </rPr>
      <t>Indicatori economici per la valutazione di un investimento:</t>
    </r>
    <r>
      <rPr>
        <sz val="11"/>
        <color theme="1"/>
        <rFont val="Calibri"/>
        <family val="2"/>
        <scheme val="minor"/>
      </rPr>
      <t xml:space="preserve">
</t>
    </r>
    <r>
      <rPr>
        <b/>
        <sz val="11"/>
        <color theme="1"/>
        <rFont val="Calibri"/>
        <family val="2"/>
        <scheme val="minor"/>
      </rPr>
      <t>Tempo di ritorno dell’investimento</t>
    </r>
    <r>
      <rPr>
        <sz val="11"/>
        <color theme="1"/>
        <rFont val="Calibri"/>
        <family val="2"/>
        <scheme val="minor"/>
      </rPr>
      <t xml:space="preserve">: numero di anni in cui la somma dei ricavi/benefici eguaglia le spese sostenute per la realizzazione e la gestione dell’investimento. Il modello propone un tempo di ritorno “semplice” (in cui sono attualizzati e sommati all’investimento i soli costi di sostituzione dei componenti che hanno esaurito la propria vita utile) oppure “attualizzato” con l’indicazione dell’anno in cui il saldo cumulato dei flussi di cassa attualizzati assume valore positivo.
</t>
    </r>
    <r>
      <rPr>
        <b/>
        <sz val="11"/>
        <color theme="1"/>
        <rFont val="Calibri"/>
        <family val="2"/>
        <scheme val="minor"/>
      </rPr>
      <t>VAN</t>
    </r>
    <r>
      <rPr>
        <sz val="11"/>
        <color theme="1"/>
        <rFont val="Calibri"/>
        <family val="2"/>
        <scheme val="minor"/>
      </rPr>
      <t xml:space="preserve"> (Valore Attuale Netto): è la somma dei flussi di cassa che si realizzano nel corso della vita utile ipotizzata per l’investimento attualizzati, con l’utilizzo del tasso di sconto, all’anno in cui si effettua la stima. Il VAN rappresenta, in valore assoluto, la ricchezza incrementale generata da un determinato investimento, espressa come se fosse immediatamente disponibile.
</t>
    </r>
    <r>
      <rPr>
        <b/>
        <sz val="11"/>
        <color theme="1"/>
        <rFont val="Calibri"/>
        <family val="2"/>
        <scheme val="minor"/>
      </rPr>
      <t xml:space="preserve">IP </t>
    </r>
    <r>
      <rPr>
        <sz val="11"/>
        <color theme="1"/>
        <rFont val="Calibri"/>
        <family val="2"/>
        <scheme val="minor"/>
      </rPr>
      <t xml:space="preserve">(Indice di Profitto): è uguale al rapporto tra la sommatoria dei ricavi/benefici attualizzate e i costi complessivi di investimento attualizzati. E' un indicatore che restituisce il rapporto tra i flussi di cassa generati dall’investimento e il suo costo (utile per il confronto tra più progetti indipendenti divisibili (ordinabili)).
</t>
    </r>
    <r>
      <rPr>
        <b/>
        <sz val="11"/>
        <color theme="1"/>
        <rFont val="Calibri"/>
        <family val="2"/>
        <scheme val="minor"/>
      </rPr>
      <t>TIR:</t>
    </r>
    <r>
      <rPr>
        <sz val="11"/>
        <color theme="1"/>
        <rFont val="Calibri"/>
        <family val="2"/>
        <scheme val="minor"/>
      </rPr>
      <t xml:space="preserve"> fornisce una misura, in termini percentuali, della redditività dell’investimento che può essere confrontata con il rendimento desiderato. Da un punto di vista matematico, è il tasso di rendimento che rende il VAN uguale a zero (la sommatoria dei ricavi/benefici nel corso del periodo considerato è uguale all’investimento). Può essere utilizzato se sono contemporaneamente soddisfatte tre ipotesi: i) il primo flusso di cassa diverso da zero deve essere negativo (un’uscita); ii) deve esserci un solo cambiamento di segno nella serie di flussi di cassa; iii) la somma di tutte le entrate deve essere superiore alla somma di tutte le uscite considerate in valore assoluto.</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</si>
</sst>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
    <numFmt numFmtId="165" formatCode="0.0%"/>
    <numFmt numFmtId="166" formatCode="&quot;€&quot;\ #,##0"/>
    <numFmt numFmtId="167" formatCode="0.000"/>
    <numFmt numFmtId="168" formatCode="&quot;€&quot;\ #,##0.000"/>
  </numFmts>
  <fonts count="28"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vertAlign val="superscript"/>
      <sz val="11"/>
      <color theme="1"/>
      <name val="Calibri"/>
      <family val="2"/>
      <scheme val="minor"/>
    </font>
    <font>
      <i/>
      <sz val="10"/>
      <color theme="1"/>
      <name val="Calibri"/>
      <family val="2"/>
      <scheme val="minor"/>
    </font>
    <font>
      <b/>
      <sz val="11"/>
      <color rgb="FFFF0000"/>
      <name val="Calibri"/>
      <family val="2"/>
      <scheme val="minor"/>
    </font>
    <font>
      <b/>
      <sz val="11"/>
      <name val="Calibri"/>
      <family val="2"/>
      <scheme val="minor"/>
    </font>
    <font>
      <sz val="9"/>
      <color indexed="81"/>
      <name val="Tahoma"/>
      <family val="2"/>
    </font>
    <font>
      <b/>
      <sz val="10"/>
      <color theme="0"/>
      <name val="Calibri"/>
      <family val="2"/>
      <scheme val="minor"/>
    </font>
    <font>
      <sz val="11"/>
      <color theme="0"/>
      <name val="Calibri"/>
      <family val="2"/>
      <scheme val="minor"/>
    </font>
    <font>
      <b/>
      <sz val="8"/>
      <name val="Arial"/>
      <family val="2"/>
    </font>
    <font>
      <vertAlign val="superscript"/>
      <sz val="10"/>
      <color theme="1"/>
      <name val="Calibri"/>
      <family val="2"/>
      <scheme val="minor"/>
    </font>
    <font>
      <b/>
      <sz val="9"/>
      <color indexed="81"/>
      <name val="Tahoma"/>
      <family val="2"/>
    </font>
    <font>
      <b/>
      <sz val="14"/>
      <color theme="1"/>
      <name val="Calibri"/>
      <family val="2"/>
      <scheme val="minor"/>
    </font>
    <font>
      <sz val="14"/>
      <color theme="1"/>
      <name val="Calibri"/>
      <family val="2"/>
      <scheme val="minor"/>
    </font>
    <font>
      <sz val="11"/>
      <color rgb="FFFF0000"/>
      <name val="Calibri"/>
      <family val="2"/>
      <scheme val="minor"/>
    </font>
    <font>
      <b/>
      <sz val="12"/>
      <color theme="1"/>
      <name val="Calibri"/>
      <family val="2"/>
      <scheme val="minor"/>
    </font>
    <font>
      <b/>
      <u/>
      <sz val="14"/>
      <color theme="1"/>
      <name val="Calibri"/>
      <family val="2"/>
      <scheme val="minor"/>
    </font>
    <font>
      <b/>
      <sz val="8"/>
      <color theme="1"/>
      <name val="Calibri"/>
      <family val="2"/>
      <scheme val="minor"/>
    </font>
    <font>
      <sz val="10"/>
      <name val="Calibri"/>
      <family val="2"/>
      <scheme val="minor"/>
    </font>
    <font>
      <b/>
      <sz val="11"/>
      <color rgb="FF000000"/>
      <name val="Calibri"/>
      <family val="2"/>
      <scheme val="minor"/>
    </font>
    <font>
      <sz val="11"/>
      <color rgb="FF000000"/>
      <name val="Calibri"/>
      <family val="2"/>
      <scheme val="minor"/>
    </font>
    <font>
      <b/>
      <sz val="8"/>
      <color rgb="FFFF0000"/>
      <name val="Arial"/>
      <family val="2"/>
    </font>
    <font>
      <vertAlign val="subscript"/>
      <sz val="11"/>
      <color theme="1"/>
      <name val="Calibri"/>
      <family val="2"/>
      <scheme val="minor"/>
    </font>
    <font>
      <vertAlign val="subscript"/>
      <sz val="10"/>
      <color theme="1"/>
      <name val="Calibri"/>
      <family val="2"/>
      <scheme val="minor"/>
    </font>
    <font>
      <vertAlign val="superscript"/>
      <sz val="11"/>
      <name val="Calibri"/>
      <family val="2"/>
      <scheme val="minor"/>
    </font>
    <font>
      <b/>
      <u/>
      <sz val="11"/>
      <color theme="1"/>
      <name val="Calibri"/>
      <family val="2"/>
      <scheme val="minor"/>
    </font>
  </fonts>
  <fills count="21">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C9A66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DA9694"/>
        <bgColor indexed="64"/>
      </patternFill>
    </fill>
    <fill>
      <patternFill patternType="solid">
        <fgColor rgb="FFFF7C80"/>
        <bgColor indexed="64"/>
      </patternFill>
    </fill>
    <fill>
      <patternFill patternType="solid">
        <fgColor rgb="FFC1F0B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s>
  <cellStyleXfs count="1">
    <xf numFmtId="0" fontId="0" fillId="0" borderId="0"/>
  </cellStyleXfs>
  <cellXfs count="621">
    <xf numFmtId="0" fontId="0" fillId="0" borderId="0" xfId="0"/>
    <xf numFmtId="0" fontId="0" fillId="0" borderId="0" xfId="0" applyBorder="1"/>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pplyBorder="1" applyAlignment="1">
      <alignment vertical="center"/>
    </xf>
    <xf numFmtId="0" fontId="0" fillId="7" borderId="1" xfId="0" applyFill="1" applyBorder="1"/>
    <xf numFmtId="0" fontId="5" fillId="0" borderId="0" xfId="0" applyFont="1"/>
    <xf numFmtId="0" fontId="0" fillId="0" borderId="0" xfId="0"/>
    <xf numFmtId="164" fontId="0" fillId="0" borderId="0" xfId="0" applyNumberFormat="1" applyBorder="1" applyAlignment="1">
      <alignment horizontal="center" vertical="center"/>
    </xf>
    <xf numFmtId="0" fontId="1" fillId="0" borderId="0" xfId="0" applyFont="1" applyBorder="1"/>
    <xf numFmtId="0" fontId="0" fillId="6" borderId="1" xfId="0" applyFill="1" applyBorder="1" applyAlignment="1">
      <alignment horizontal="center" vertical="center"/>
    </xf>
    <xf numFmtId="0" fontId="0" fillId="0" borderId="0" xfId="0" applyFill="1"/>
    <xf numFmtId="0" fontId="11" fillId="6" borderId="2" xfId="0" applyFont="1" applyFill="1" applyBorder="1" applyAlignment="1">
      <alignment horizontal="center" vertical="center"/>
    </xf>
    <xf numFmtId="0" fontId="0" fillId="0" borderId="0" xfId="0" applyBorder="1" applyAlignment="1">
      <alignment horizontal="center"/>
    </xf>
    <xf numFmtId="0" fontId="2" fillId="0" borderId="0" xfId="0" applyFont="1"/>
    <xf numFmtId="0" fontId="1" fillId="0" borderId="0" xfId="0" applyFont="1" applyFill="1"/>
    <xf numFmtId="0" fontId="7" fillId="0" borderId="0" xfId="0" applyFont="1" applyFill="1" applyBorder="1" applyAlignment="1">
      <alignment vertical="center"/>
    </xf>
    <xf numFmtId="0" fontId="0" fillId="0" borderId="0" xfId="0" applyFill="1" applyBorder="1"/>
    <xf numFmtId="0" fontId="0" fillId="0" borderId="0" xfId="0" applyFill="1" applyBorder="1" applyAlignment="1">
      <alignment horizontal="center" vertical="center"/>
    </xf>
    <xf numFmtId="0" fontId="1" fillId="0" borderId="0" xfId="0" applyFont="1" applyFill="1" applyBorder="1"/>
    <xf numFmtId="0" fontId="1" fillId="0" borderId="0" xfId="0" applyFont="1" applyFill="1" applyBorder="1" applyAlignment="1">
      <alignment horizontal="center" vertical="center"/>
    </xf>
    <xf numFmtId="0" fontId="0" fillId="0" borderId="0" xfId="0" applyFill="1" applyBorder="1" applyAlignment="1">
      <alignment horizontal="center"/>
    </xf>
    <xf numFmtId="0" fontId="1" fillId="0" borderId="0" xfId="0" applyFont="1" applyFill="1" applyBorder="1" applyAlignment="1">
      <alignment horizontal="center" vertical="center" wrapText="1"/>
    </xf>
    <xf numFmtId="164" fontId="0" fillId="0" borderId="0" xfId="0" applyNumberForma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xf numFmtId="4" fontId="0" fillId="0" borderId="0" xfId="0" applyNumberFormat="1" applyFill="1" applyBorder="1" applyAlignment="1">
      <alignment horizontal="center" vertical="center"/>
    </xf>
    <xf numFmtId="2" fontId="2" fillId="0" borderId="0" xfId="0" applyNumberFormat="1" applyFont="1" applyFill="1" applyBorder="1" applyAlignment="1">
      <alignment horizontal="center" vertical="center"/>
    </xf>
    <xf numFmtId="2" fontId="0" fillId="0" borderId="0" xfId="0" applyNumberFormat="1" applyFill="1" applyBorder="1" applyAlignment="1">
      <alignment horizontal="center" vertical="center"/>
    </xf>
    <xf numFmtId="164" fontId="0" fillId="0" borderId="0" xfId="0" applyNumberFormat="1" applyFill="1" applyBorder="1"/>
    <xf numFmtId="2" fontId="0" fillId="0" borderId="0" xfId="0" applyNumberFormat="1" applyFill="1" applyBorder="1" applyAlignment="1">
      <alignment horizontal="center"/>
    </xf>
    <xf numFmtId="0" fontId="0" fillId="0" borderId="0" xfId="0" applyFill="1" applyBorder="1" applyAlignment="1">
      <alignment horizontal="left"/>
    </xf>
    <xf numFmtId="0" fontId="1" fillId="0" borderId="0" xfId="0" applyFont="1" applyFill="1" applyBorder="1" applyAlignment="1">
      <alignment horizontal="left"/>
    </xf>
    <xf numFmtId="0" fontId="9" fillId="0" borderId="0" xfId="0" applyFont="1" applyFill="1" applyBorder="1" applyAlignment="1">
      <alignment horizontal="center" vertical="center"/>
    </xf>
    <xf numFmtId="0" fontId="0" fillId="0" borderId="0" xfId="0" applyFill="1" applyBorder="1" applyAlignment="1">
      <alignment vertical="center"/>
    </xf>
    <xf numFmtId="0" fontId="2" fillId="0" borderId="0" xfId="0" applyFont="1" applyBorder="1"/>
    <xf numFmtId="0" fontId="3" fillId="0" borderId="0" xfId="0" applyFont="1" applyFill="1" applyBorder="1" applyAlignment="1">
      <alignment horizontal="center"/>
    </xf>
    <xf numFmtId="0" fontId="1" fillId="12" borderId="2" xfId="0" applyFont="1" applyFill="1" applyBorder="1" applyAlignment="1">
      <alignment horizontal="center" vertical="center" wrapText="1"/>
    </xf>
    <xf numFmtId="0" fontId="0" fillId="14" borderId="0" xfId="0" applyFill="1" applyBorder="1"/>
    <xf numFmtId="0" fontId="5" fillId="14" borderId="0" xfId="0" applyFont="1" applyFill="1" applyBorder="1"/>
    <xf numFmtId="0" fontId="0" fillId="0" borderId="34" xfId="0" applyBorder="1"/>
    <xf numFmtId="0" fontId="0" fillId="0" borderId="34" xfId="0" applyBorder="1" applyAlignment="1">
      <alignment horizontal="center" vertical="center"/>
    </xf>
    <xf numFmtId="0" fontId="0" fillId="0" borderId="11" xfId="0" applyBorder="1"/>
    <xf numFmtId="0" fontId="0" fillId="0" borderId="7" xfId="0" applyBorder="1"/>
    <xf numFmtId="0" fontId="0" fillId="0" borderId="8" xfId="0" applyBorder="1"/>
    <xf numFmtId="0" fontId="0" fillId="0" borderId="13" xfId="0" applyBorder="1"/>
    <xf numFmtId="0" fontId="0" fillId="0" borderId="20" xfId="0" applyBorder="1"/>
    <xf numFmtId="0" fontId="0" fillId="0" borderId="20" xfId="0" applyBorder="1" applyAlignment="1">
      <alignment horizontal="center" vertical="center"/>
    </xf>
    <xf numFmtId="0" fontId="0" fillId="0" borderId="19" xfId="0" applyBorder="1"/>
    <xf numFmtId="0" fontId="0" fillId="15" borderId="1" xfId="0" applyFill="1" applyBorder="1"/>
    <xf numFmtId="166" fontId="0" fillId="6" borderId="1" xfId="0" applyNumberFormat="1" applyFill="1" applyBorder="1" applyAlignment="1">
      <alignment horizontal="center" vertical="center"/>
    </xf>
    <xf numFmtId="0" fontId="1" fillId="6" borderId="2" xfId="0" applyFont="1" applyFill="1" applyBorder="1" applyAlignment="1">
      <alignment horizontal="center" vertical="center"/>
    </xf>
    <xf numFmtId="0" fontId="1" fillId="14" borderId="0" xfId="0" applyFont="1" applyFill="1" applyBorder="1"/>
    <xf numFmtId="0" fontId="11" fillId="0" borderId="0" xfId="0" applyFont="1" applyFill="1" applyBorder="1" applyAlignment="1">
      <alignment horizontal="center" vertical="center" wrapText="1"/>
    </xf>
    <xf numFmtId="0" fontId="11" fillId="6" borderId="6" xfId="0" applyFont="1" applyFill="1" applyBorder="1" applyAlignment="1">
      <alignment horizontal="center" vertical="top" wrapText="1"/>
    </xf>
    <xf numFmtId="0" fontId="11" fillId="6" borderId="11" xfId="0" applyFont="1" applyFill="1" applyBorder="1" applyAlignment="1">
      <alignment horizontal="center" vertical="top" wrapText="1"/>
    </xf>
    <xf numFmtId="164" fontId="0" fillId="14" borderId="0" xfId="0" applyNumberFormat="1" applyFill="1" applyBorder="1" applyAlignment="1">
      <alignment horizontal="center" vertical="center"/>
    </xf>
    <xf numFmtId="3" fontId="0" fillId="14" borderId="0" xfId="0" applyNumberFormat="1" applyFill="1" applyBorder="1" applyAlignment="1">
      <alignment horizontal="center"/>
    </xf>
    <xf numFmtId="3" fontId="0" fillId="14" borderId="0" xfId="0" applyNumberFormat="1" applyFill="1" applyBorder="1"/>
    <xf numFmtId="2" fontId="0" fillId="0" borderId="0" xfId="0" applyNumberFormat="1"/>
    <xf numFmtId="2" fontId="0" fillId="0" borderId="0" xfId="0" applyNumberFormat="1" applyFill="1" applyBorder="1"/>
    <xf numFmtId="2" fontId="0" fillId="14" borderId="0" xfId="0" applyNumberFormat="1" applyFill="1" applyBorder="1"/>
    <xf numFmtId="2" fontId="1" fillId="14" borderId="0" xfId="0" applyNumberFormat="1" applyFont="1" applyFill="1" applyBorder="1" applyAlignment="1">
      <alignment horizontal="center"/>
    </xf>
    <xf numFmtId="4" fontId="0" fillId="6" borderId="1" xfId="0" applyNumberFormat="1" applyFill="1" applyBorder="1" applyAlignment="1">
      <alignment horizontal="center" vertical="center"/>
    </xf>
    <xf numFmtId="4" fontId="0" fillId="0" borderId="0" xfId="0" applyNumberFormat="1"/>
    <xf numFmtId="4" fontId="0" fillId="0" borderId="0" xfId="0" applyNumberFormat="1" applyFill="1" applyBorder="1"/>
    <xf numFmtId="4" fontId="0" fillId="0" borderId="0" xfId="0" applyNumberFormat="1" applyBorder="1"/>
    <xf numFmtId="4" fontId="0" fillId="14" borderId="0" xfId="0" applyNumberFormat="1" applyFill="1" applyBorder="1"/>
    <xf numFmtId="4" fontId="1" fillId="14" borderId="0" xfId="0" applyNumberFormat="1" applyFont="1" applyFill="1" applyBorder="1"/>
    <xf numFmtId="4" fontId="1" fillId="0" borderId="0" xfId="0" applyNumberFormat="1" applyFont="1" applyFill="1" applyBorder="1" applyAlignment="1">
      <alignment vertical="center" wrapText="1"/>
    </xf>
    <xf numFmtId="4" fontId="1" fillId="0" borderId="0" xfId="0" applyNumberFormat="1" applyFont="1" applyFill="1" applyBorder="1"/>
    <xf numFmtId="0" fontId="0" fillId="6" borderId="22" xfId="0" applyFill="1" applyBorder="1" applyAlignment="1">
      <alignment horizontal="center" vertical="center"/>
    </xf>
    <xf numFmtId="0" fontId="0" fillId="14" borderId="0" xfId="0" applyFill="1" applyBorder="1" applyAlignment="1">
      <alignment horizontal="center" vertical="center"/>
    </xf>
    <xf numFmtId="0" fontId="0" fillId="14" borderId="0" xfId="0" applyFill="1" applyBorder="1" applyAlignment="1">
      <alignment horizontal="center"/>
    </xf>
    <xf numFmtId="0" fontId="0" fillId="14" borderId="0" xfId="0" applyFill="1"/>
    <xf numFmtId="0" fontId="0" fillId="8" borderId="1" xfId="0" applyFill="1" applyBorder="1"/>
    <xf numFmtId="0" fontId="0" fillId="8" borderId="1" xfId="0" applyFill="1" applyBorder="1" applyAlignment="1">
      <alignment horizontal="center"/>
    </xf>
    <xf numFmtId="0" fontId="1" fillId="8" borderId="1" xfId="0" applyFont="1" applyFill="1" applyBorder="1"/>
    <xf numFmtId="0" fontId="0" fillId="0" borderId="0" xfId="0" applyAlignment="1">
      <alignment horizontal="right"/>
    </xf>
    <xf numFmtId="0" fontId="0" fillId="0" borderId="0" xfId="0" applyAlignment="1">
      <alignment horizontal="center"/>
    </xf>
    <xf numFmtId="4" fontId="1" fillId="6" borderId="4" xfId="0" applyNumberFormat="1" applyFont="1" applyFill="1" applyBorder="1" applyAlignment="1">
      <alignment horizontal="center"/>
    </xf>
    <xf numFmtId="0" fontId="1" fillId="14" borderId="0" xfId="0" applyFont="1" applyFill="1" applyBorder="1" applyAlignment="1">
      <alignment horizontal="center"/>
    </xf>
    <xf numFmtId="0" fontId="0" fillId="0" borderId="8" xfId="0" applyBorder="1" applyAlignment="1">
      <alignment horizontal="center" vertical="center"/>
    </xf>
    <xf numFmtId="0" fontId="0" fillId="3" borderId="1" xfId="0" applyFill="1" applyBorder="1" applyAlignment="1" applyProtection="1">
      <alignment horizontal="center" vertical="center"/>
      <protection locked="0"/>
    </xf>
    <xf numFmtId="0" fontId="0" fillId="14" borderId="0" xfId="0" applyFill="1" applyBorder="1" applyAlignment="1">
      <alignment horizontal="left"/>
    </xf>
    <xf numFmtId="0" fontId="0" fillId="0" borderId="0" xfId="0" applyProtection="1"/>
    <xf numFmtId="0" fontId="0" fillId="14" borderId="0" xfId="0" applyFill="1" applyProtection="1"/>
    <xf numFmtId="0" fontId="1" fillId="14" borderId="0" xfId="0" applyFont="1" applyFill="1" applyAlignment="1" applyProtection="1">
      <alignment vertical="center"/>
    </xf>
    <xf numFmtId="0" fontId="1" fillId="0" borderId="7" xfId="0" applyFont="1" applyBorder="1" applyAlignment="1" applyProtection="1">
      <alignment vertical="center"/>
    </xf>
    <xf numFmtId="0" fontId="0" fillId="0" borderId="0" xfId="0" applyBorder="1" applyProtection="1"/>
    <xf numFmtId="0" fontId="1" fillId="0" borderId="0" xfId="0" applyFont="1" applyBorder="1" applyAlignment="1" applyProtection="1"/>
    <xf numFmtId="0" fontId="15" fillId="0" borderId="8" xfId="0" applyFont="1" applyFill="1" applyBorder="1" applyAlignment="1" applyProtection="1">
      <alignment horizontal="center" vertical="center"/>
    </xf>
    <xf numFmtId="0" fontId="0" fillId="0" borderId="7" xfId="0" applyBorder="1" applyProtection="1"/>
    <xf numFmtId="0" fontId="1" fillId="0" borderId="8" xfId="0" applyFont="1" applyBorder="1" applyProtection="1"/>
    <xf numFmtId="3" fontId="0" fillId="6" borderId="1" xfId="0" applyNumberFormat="1" applyFill="1" applyBorder="1" applyAlignment="1" applyProtection="1">
      <alignment horizontal="center" vertical="center"/>
    </xf>
    <xf numFmtId="0" fontId="0" fillId="0" borderId="8" xfId="0" applyFont="1" applyBorder="1" applyAlignment="1" applyProtection="1">
      <alignment horizont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0" fillId="0" borderId="0" xfId="0" applyFont="1" applyBorder="1" applyProtection="1"/>
    <xf numFmtId="0" fontId="0" fillId="0" borderId="8" xfId="0" applyFont="1" applyBorder="1" applyProtection="1"/>
    <xf numFmtId="0" fontId="0" fillId="0" borderId="0" xfId="0" applyFont="1" applyBorder="1" applyAlignment="1" applyProtection="1">
      <alignment horizontal="center" vertical="center"/>
    </xf>
    <xf numFmtId="0" fontId="0" fillId="0" borderId="0" xfId="0" applyFont="1" applyBorder="1" applyAlignment="1" applyProtection="1">
      <alignment horizontal="center"/>
    </xf>
    <xf numFmtId="0" fontId="0" fillId="0" borderId="13" xfId="0" applyBorder="1" applyProtection="1"/>
    <xf numFmtId="0" fontId="0" fillId="0" borderId="20" xfId="0" applyBorder="1" applyProtection="1"/>
    <xf numFmtId="0" fontId="6" fillId="0" borderId="0" xfId="0" applyFont="1" applyProtection="1"/>
    <xf numFmtId="0" fontId="2" fillId="0" borderId="0" xfId="0" applyFont="1" applyProtection="1"/>
    <xf numFmtId="0" fontId="10" fillId="0" borderId="0" xfId="0" applyFont="1" applyProtection="1"/>
    <xf numFmtId="0" fontId="0" fillId="0" borderId="0" xfId="0" applyBorder="1" applyAlignment="1">
      <alignment horizontal="left"/>
    </xf>
    <xf numFmtId="0" fontId="0" fillId="14" borderId="0" xfId="0" applyFill="1" applyBorder="1" applyAlignment="1">
      <alignment horizontal="left" vertical="center"/>
    </xf>
    <xf numFmtId="0" fontId="0" fillId="14" borderId="0" xfId="0" applyFill="1" applyBorder="1" applyAlignment="1" applyProtection="1">
      <alignment horizontal="center" vertical="center"/>
    </xf>
    <xf numFmtId="0" fontId="1" fillId="14" borderId="0" xfId="0" applyFont="1" applyFill="1" applyBorder="1" applyProtection="1"/>
    <xf numFmtId="0" fontId="0" fillId="14" borderId="0" xfId="0" applyFont="1" applyFill="1" applyBorder="1" applyAlignment="1">
      <alignment horizontal="left" vertical="center"/>
    </xf>
    <xf numFmtId="0" fontId="0" fillId="0" borderId="0" xfId="0" applyAlignment="1">
      <alignment horizontal="left"/>
    </xf>
    <xf numFmtId="0" fontId="0" fillId="14" borderId="0" xfId="0" applyFont="1" applyFill="1" applyBorder="1"/>
    <xf numFmtId="0" fontId="0" fillId="0" borderId="0" xfId="0" applyFont="1"/>
    <xf numFmtId="0" fontId="0" fillId="0" borderId="0" xfId="0" applyFont="1" applyAlignment="1">
      <alignment horizontal="center" vertical="center"/>
    </xf>
    <xf numFmtId="4" fontId="0" fillId="14" borderId="0" xfId="0" applyNumberFormat="1" applyFill="1" applyBorder="1" applyAlignment="1">
      <alignment horizontal="center" vertical="center"/>
    </xf>
    <xf numFmtId="0" fontId="0" fillId="14" borderId="0" xfId="0" applyFont="1" applyFill="1" applyBorder="1" applyAlignment="1">
      <alignment horizontal="center" vertical="center"/>
    </xf>
    <xf numFmtId="0" fontId="2" fillId="14" borderId="0" xfId="0" applyFont="1" applyFill="1" applyBorder="1"/>
    <xf numFmtId="166" fontId="0" fillId="14" borderId="0" xfId="0" applyNumberFormat="1" applyFill="1" applyBorder="1" applyAlignment="1">
      <alignment horizontal="center" vertical="center"/>
    </xf>
    <xf numFmtId="0" fontId="2" fillId="14" borderId="0" xfId="0" applyFont="1" applyFill="1" applyBorder="1" applyAlignment="1">
      <alignment horizontal="left" vertical="center"/>
    </xf>
    <xf numFmtId="164" fontId="0" fillId="14" borderId="0" xfId="0" applyNumberFormat="1" applyFill="1" applyBorder="1" applyAlignment="1">
      <alignment horizontal="left" vertical="center"/>
    </xf>
    <xf numFmtId="0" fontId="1" fillId="14" borderId="0" xfId="0" applyFont="1" applyFill="1" applyBorder="1" applyAlignment="1">
      <alignment horizontal="left"/>
    </xf>
    <xf numFmtId="0" fontId="0" fillId="14" borderId="0" xfId="0" applyFill="1" applyBorder="1" applyAlignment="1">
      <alignment vertical="center" wrapText="1"/>
    </xf>
    <xf numFmtId="2" fontId="0" fillId="14" borderId="0" xfId="0" applyNumberFormat="1" applyFill="1" applyBorder="1" applyAlignment="1">
      <alignment horizontal="center" vertical="center"/>
    </xf>
    <xf numFmtId="0" fontId="0" fillId="0" borderId="0" xfId="0" applyAlignment="1" applyProtection="1">
      <alignment vertical="center"/>
    </xf>
    <xf numFmtId="0" fontId="0" fillId="0" borderId="0" xfId="0" applyBorder="1" applyAlignment="1" applyProtection="1">
      <alignment vertical="center"/>
    </xf>
    <xf numFmtId="0" fontId="2" fillId="14" borderId="0" xfId="0" applyFont="1" applyFill="1" applyBorder="1" applyAlignment="1" applyProtection="1">
      <alignment vertical="center"/>
    </xf>
    <xf numFmtId="0" fontId="0" fillId="14" borderId="7" xfId="0" applyFill="1" applyBorder="1" applyAlignment="1" applyProtection="1">
      <alignment vertical="center"/>
    </xf>
    <xf numFmtId="0" fontId="0" fillId="14" borderId="8" xfId="0" applyFill="1" applyBorder="1" applyAlignment="1" applyProtection="1">
      <alignment vertical="center"/>
    </xf>
    <xf numFmtId="0" fontId="0" fillId="0" borderId="8" xfId="0" applyBorder="1" applyAlignment="1" applyProtection="1">
      <alignment vertical="center"/>
    </xf>
    <xf numFmtId="0" fontId="0" fillId="14" borderId="7" xfId="0" applyFill="1" applyBorder="1" applyAlignment="1" applyProtection="1">
      <alignment vertical="center" wrapText="1"/>
    </xf>
    <xf numFmtId="0" fontId="0" fillId="14" borderId="0" xfId="0" applyFill="1" applyBorder="1" applyAlignment="1" applyProtection="1">
      <alignment vertical="center" wrapText="1"/>
    </xf>
    <xf numFmtId="0" fontId="0" fillId="14" borderId="8" xfId="0" applyFill="1" applyBorder="1" applyAlignment="1" applyProtection="1">
      <alignment vertical="center" wrapText="1"/>
    </xf>
    <xf numFmtId="0" fontId="0" fillId="14" borderId="12" xfId="0" applyFill="1" applyBorder="1" applyAlignment="1" applyProtection="1">
      <alignment vertical="center"/>
    </xf>
    <xf numFmtId="0" fontId="0" fillId="0" borderId="34" xfId="0" applyBorder="1" applyAlignment="1" applyProtection="1">
      <alignment vertical="center"/>
    </xf>
    <xf numFmtId="0" fontId="0" fillId="14" borderId="34" xfId="0" applyFill="1" applyBorder="1" applyAlignment="1" applyProtection="1">
      <alignment horizontal="left" vertical="center"/>
    </xf>
    <xf numFmtId="0" fontId="0" fillId="14" borderId="34" xfId="0" applyFill="1" applyBorder="1" applyAlignment="1" applyProtection="1">
      <alignment vertical="center"/>
    </xf>
    <xf numFmtId="0" fontId="0" fillId="0" borderId="7" xfId="0" applyBorder="1" applyAlignment="1" applyProtection="1">
      <alignment vertical="center"/>
    </xf>
    <xf numFmtId="0" fontId="0" fillId="14" borderId="0" xfId="0" applyFill="1" applyBorder="1" applyAlignment="1" applyProtection="1">
      <alignment vertical="center"/>
    </xf>
    <xf numFmtId="0" fontId="2" fillId="14" borderId="13" xfId="0" applyFont="1" applyFill="1" applyBorder="1" applyAlignment="1" applyProtection="1">
      <alignment vertical="center"/>
    </xf>
    <xf numFmtId="0" fontId="2" fillId="14" borderId="20" xfId="0" applyFont="1" applyFill="1" applyBorder="1" applyAlignment="1" applyProtection="1">
      <alignment vertical="center"/>
    </xf>
    <xf numFmtId="0" fontId="0" fillId="0" borderId="20" xfId="0" applyBorder="1" applyAlignment="1" applyProtection="1">
      <alignment vertical="center"/>
    </xf>
    <xf numFmtId="0" fontId="0" fillId="14" borderId="20" xfId="0" applyFill="1" applyBorder="1" applyAlignment="1" applyProtection="1">
      <alignment vertical="center"/>
    </xf>
    <xf numFmtId="0" fontId="7" fillId="14" borderId="0" xfId="0" applyFont="1" applyFill="1" applyBorder="1" applyAlignment="1" applyProtection="1">
      <alignment vertical="center"/>
    </xf>
    <xf numFmtId="0" fontId="0" fillId="0" borderId="0" xfId="0" applyFill="1" applyBorder="1" applyAlignment="1" applyProtection="1">
      <alignment vertical="center"/>
    </xf>
    <xf numFmtId="0" fontId="0" fillId="14" borderId="13" xfId="0" applyFill="1" applyBorder="1" applyAlignment="1" applyProtection="1">
      <alignment vertical="center"/>
    </xf>
    <xf numFmtId="0" fontId="0" fillId="14" borderId="19" xfId="0" applyFill="1" applyBorder="1" applyAlignment="1" applyProtection="1">
      <alignment horizontal="left" vertical="center"/>
    </xf>
    <xf numFmtId="0" fontId="1" fillId="14" borderId="0" xfId="0" applyFont="1" applyFill="1" applyBorder="1" applyAlignment="1" applyProtection="1">
      <alignment vertical="center"/>
    </xf>
    <xf numFmtId="0" fontId="5" fillId="14" borderId="0" xfId="0" applyFont="1" applyFill="1" applyBorder="1" applyAlignment="1" applyProtection="1">
      <alignment vertical="center"/>
    </xf>
    <xf numFmtId="0" fontId="21" fillId="14" borderId="0" xfId="0" applyFont="1" applyFill="1" applyBorder="1" applyAlignment="1">
      <alignment horizontal="center" vertical="center"/>
    </xf>
    <xf numFmtId="0" fontId="21" fillId="14" borderId="0" xfId="0" applyFont="1" applyFill="1" applyBorder="1" applyAlignment="1">
      <alignment horizontal="center" vertical="center" wrapText="1"/>
    </xf>
    <xf numFmtId="0" fontId="21" fillId="14" borderId="0" xfId="0" applyFont="1" applyFill="1" applyBorder="1" applyAlignment="1">
      <alignment horizontal="left" vertical="center" wrapText="1"/>
    </xf>
    <xf numFmtId="0" fontId="21" fillId="18" borderId="1" xfId="0" applyFont="1" applyFill="1" applyBorder="1" applyAlignment="1">
      <alignment horizontal="left" vertical="center" wrapText="1"/>
    </xf>
    <xf numFmtId="4" fontId="0" fillId="0" borderId="0" xfId="0" applyNumberFormat="1" applyAlignment="1">
      <alignment horizontal="center" vertical="center"/>
    </xf>
    <xf numFmtId="4" fontId="2" fillId="6" borderId="1" xfId="0" applyNumberFormat="1" applyFont="1" applyFill="1" applyBorder="1" applyAlignment="1">
      <alignment horizontal="center" vertical="center"/>
    </xf>
    <xf numFmtId="1" fontId="1" fillId="6" borderId="1" xfId="0" applyNumberFormat="1" applyFont="1" applyFill="1" applyBorder="1" applyAlignment="1">
      <alignment horizontal="center" vertical="center"/>
    </xf>
    <xf numFmtId="10" fontId="0" fillId="6" borderId="1" xfId="0" applyNumberFormat="1" applyFill="1" applyBorder="1" applyAlignment="1">
      <alignment horizontal="center" vertical="center"/>
    </xf>
    <xf numFmtId="2" fontId="2" fillId="14" borderId="0" xfId="0" applyNumberFormat="1" applyFont="1" applyFill="1" applyBorder="1" applyAlignment="1">
      <alignment horizontal="center" vertical="center"/>
    </xf>
    <xf numFmtId="0" fontId="21" fillId="19" borderId="1" xfId="0" applyFont="1" applyFill="1" applyBorder="1" applyAlignment="1">
      <alignment horizontal="center" vertical="center"/>
    </xf>
    <xf numFmtId="0" fontId="21" fillId="19" borderId="1" xfId="0" applyFont="1" applyFill="1" applyBorder="1" applyAlignment="1">
      <alignment horizontal="center" vertical="center" wrapText="1"/>
    </xf>
    <xf numFmtId="0" fontId="1" fillId="4" borderId="31" xfId="0" applyFont="1" applyFill="1" applyBorder="1" applyAlignment="1">
      <alignment horizontal="center" vertical="center"/>
    </xf>
    <xf numFmtId="0" fontId="21" fillId="18" borderId="31" xfId="0" applyFont="1" applyFill="1" applyBorder="1" applyAlignment="1">
      <alignment horizontal="left" vertical="center" wrapText="1"/>
    </xf>
    <xf numFmtId="3" fontId="1" fillId="6" borderId="40" xfId="0" applyNumberFormat="1" applyFont="1" applyFill="1" applyBorder="1" applyAlignment="1">
      <alignment horizontal="center" vertical="center"/>
    </xf>
    <xf numFmtId="1" fontId="0" fillId="19"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4" fontId="0" fillId="6" borderId="2" xfId="0" applyNumberFormat="1" applyFill="1" applyBorder="1"/>
    <xf numFmtId="4" fontId="1" fillId="6" borderId="2" xfId="0" applyNumberFormat="1" applyFont="1" applyFill="1" applyBorder="1" applyAlignment="1">
      <alignment horizontal="center"/>
    </xf>
    <xf numFmtId="3" fontId="0" fillId="14" borderId="0" xfId="0" applyNumberFormat="1" applyFill="1" applyBorder="1" applyAlignment="1" applyProtection="1">
      <alignment horizontal="center" vertical="center"/>
    </xf>
    <xf numFmtId="0" fontId="0" fillId="14" borderId="0" xfId="0" applyFill="1" applyBorder="1" applyProtection="1"/>
    <xf numFmtId="0" fontId="0" fillId="14" borderId="0" xfId="0" applyFont="1" applyFill="1" applyBorder="1" applyProtection="1"/>
    <xf numFmtId="0" fontId="1" fillId="0" borderId="12" xfId="0" applyFont="1" applyBorder="1" applyAlignment="1" applyProtection="1">
      <alignment vertical="center"/>
    </xf>
    <xf numFmtId="0" fontId="1" fillId="0" borderId="34" xfId="0" applyFont="1" applyBorder="1" applyAlignment="1" applyProtection="1">
      <alignment vertical="center"/>
    </xf>
    <xf numFmtId="0" fontId="1" fillId="14" borderId="7" xfId="0" applyFont="1" applyFill="1" applyBorder="1" applyAlignment="1" applyProtection="1">
      <alignment vertical="center"/>
    </xf>
    <xf numFmtId="0" fontId="0" fillId="0" borderId="13" xfId="0" applyBorder="1" applyAlignment="1" applyProtection="1">
      <alignment vertical="center"/>
    </xf>
    <xf numFmtId="0" fontId="0" fillId="14" borderId="20" xfId="0" applyFill="1" applyBorder="1" applyAlignment="1" applyProtection="1">
      <alignment horizontal="left" vertical="center"/>
    </xf>
    <xf numFmtId="0" fontId="0" fillId="0" borderId="19" xfId="0" applyBorder="1" applyAlignment="1" applyProtection="1">
      <alignment vertical="center"/>
    </xf>
    <xf numFmtId="0" fontId="0" fillId="0" borderId="8" xfId="0" applyFill="1" applyBorder="1" applyAlignment="1" applyProtection="1">
      <alignment vertical="center"/>
    </xf>
    <xf numFmtId="0" fontId="1" fillId="0" borderId="0" xfId="0" applyFont="1" applyFill="1" applyBorder="1" applyAlignment="1" applyProtection="1">
      <alignment vertical="center"/>
    </xf>
    <xf numFmtId="4" fontId="0" fillId="14"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3" fontId="0" fillId="3" borderId="1" xfId="0" applyNumberFormat="1" applyFill="1" applyBorder="1" applyAlignment="1" applyProtection="1">
      <alignment horizontal="center" vertical="center"/>
      <protection locked="0"/>
    </xf>
    <xf numFmtId="4" fontId="0" fillId="3" borderId="1" xfId="0" applyNumberFormat="1" applyFill="1" applyBorder="1" applyAlignment="1" applyProtection="1">
      <alignment horizontal="center" vertical="center"/>
      <protection locked="0"/>
    </xf>
    <xf numFmtId="166" fontId="0" fillId="3" borderId="1" xfId="0" applyNumberFormat="1" applyFill="1" applyBorder="1" applyAlignment="1" applyProtection="1">
      <alignment horizontal="center" vertical="center"/>
      <protection locked="0"/>
    </xf>
    <xf numFmtId="0" fontId="0" fillId="0" borderId="36" xfId="0" applyBorder="1" applyAlignment="1">
      <alignment wrapText="1"/>
    </xf>
    <xf numFmtId="0" fontId="1" fillId="19" borderId="16" xfId="0" applyFont="1" applyFill="1" applyBorder="1" applyAlignment="1">
      <alignment horizontal="left" vertical="center"/>
    </xf>
    <xf numFmtId="0" fontId="1" fillId="13" borderId="16" xfId="0" applyFont="1" applyFill="1" applyBorder="1" applyAlignment="1">
      <alignment horizontal="left" vertical="center"/>
    </xf>
    <xf numFmtId="0" fontId="1" fillId="8" borderId="1" xfId="0" applyFont="1" applyFill="1" applyBorder="1" applyAlignment="1">
      <alignment horizontal="left" vertical="center"/>
    </xf>
    <xf numFmtId="0" fontId="1" fillId="19" borderId="30" xfId="0" applyFont="1" applyFill="1" applyBorder="1" applyAlignment="1">
      <alignment horizontal="left" vertical="center"/>
    </xf>
    <xf numFmtId="0" fontId="1" fillId="8" borderId="17" xfId="0" applyFont="1" applyFill="1" applyBorder="1" applyAlignment="1">
      <alignment horizontal="left" vertical="center"/>
    </xf>
    <xf numFmtId="0" fontId="0" fillId="0" borderId="36" xfId="0" applyFill="1" applyBorder="1" applyAlignment="1">
      <alignment wrapText="1"/>
    </xf>
    <xf numFmtId="0" fontId="0" fillId="0" borderId="37" xfId="0" applyBorder="1" applyAlignment="1">
      <alignment horizontal="left" vertical="center" wrapText="1"/>
    </xf>
    <xf numFmtId="0" fontId="3" fillId="14" borderId="0" xfId="0" applyFont="1" applyFill="1" applyBorder="1" applyAlignment="1">
      <alignment horizontal="center" vertical="center"/>
    </xf>
    <xf numFmtId="0" fontId="1" fillId="14" borderId="0" xfId="0" applyFont="1" applyFill="1" applyBorder="1" applyAlignment="1">
      <alignment horizontal="center" vertical="center"/>
    </xf>
    <xf numFmtId="0" fontId="1" fillId="0" borderId="0" xfId="0" applyFont="1" applyFill="1" applyBorder="1" applyAlignment="1">
      <alignment vertical="center"/>
    </xf>
    <xf numFmtId="0" fontId="14" fillId="0" borderId="0" xfId="0" applyFont="1" applyFill="1" applyBorder="1" applyAlignment="1"/>
    <xf numFmtId="0" fontId="0" fillId="20" borderId="0" xfId="0" applyFill="1" applyBorder="1" applyAlignment="1">
      <alignment horizontal="center" vertical="center"/>
    </xf>
    <xf numFmtId="0" fontId="1" fillId="20" borderId="0" xfId="0" applyFont="1" applyFill="1" applyBorder="1"/>
    <xf numFmtId="0" fontId="1" fillId="6" borderId="1"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0" fillId="0" borderId="0" xfId="0" applyBorder="1" applyAlignment="1">
      <alignment horizontal="left" indent="1"/>
    </xf>
    <xf numFmtId="0" fontId="0" fillId="0" borderId="0" xfId="0" applyFont="1" applyBorder="1" applyAlignment="1">
      <alignment horizontal="left" indent="1"/>
    </xf>
    <xf numFmtId="0" fontId="1" fillId="0" borderId="12" xfId="0" applyFont="1" applyBorder="1" applyAlignment="1">
      <alignment horizontal="left" vertical="center" inden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0" fillId="0" borderId="20" xfId="0" applyFont="1" applyBorder="1" applyAlignment="1" applyProtection="1">
      <alignment horizontal="center" vertical="center"/>
    </xf>
    <xf numFmtId="0" fontId="0" fillId="0" borderId="19" xfId="0" applyFont="1" applyBorder="1" applyAlignment="1" applyProtection="1">
      <alignment horizontal="center"/>
    </xf>
    <xf numFmtId="0" fontId="0" fillId="0" borderId="0" xfId="0" applyFill="1" applyBorder="1" applyProtection="1"/>
    <xf numFmtId="0" fontId="10" fillId="14" borderId="0" xfId="0" applyFont="1" applyFill="1" applyBorder="1" applyAlignment="1" applyProtection="1">
      <alignment horizontal="center" vertical="center"/>
    </xf>
    <xf numFmtId="0" fontId="10" fillId="14" borderId="0" xfId="0" applyFont="1" applyFill="1" applyBorder="1" applyAlignment="1" applyProtection="1">
      <alignment horizontal="center"/>
    </xf>
    <xf numFmtId="0" fontId="10" fillId="0" borderId="0" xfId="0" applyFont="1" applyBorder="1" applyProtection="1"/>
    <xf numFmtId="3" fontId="1" fillId="15" borderId="1" xfId="0" applyNumberFormat="1" applyFont="1" applyFill="1" applyBorder="1" applyAlignment="1" applyProtection="1">
      <alignment horizontal="center"/>
      <protection locked="0"/>
    </xf>
    <xf numFmtId="0" fontId="10" fillId="0" borderId="0" xfId="0" applyFont="1" applyBorder="1" applyAlignment="1" applyProtection="1">
      <alignment horizontal="center" vertical="center"/>
    </xf>
    <xf numFmtId="0" fontId="10" fillId="0" borderId="0" xfId="0" applyFont="1" applyFill="1" applyBorder="1" applyProtection="1"/>
    <xf numFmtId="165" fontId="10" fillId="0" borderId="0" xfId="0" applyNumberFormat="1" applyFont="1" applyFill="1" applyBorder="1" applyAlignment="1" applyProtection="1">
      <alignment horizontal="center" vertical="center"/>
    </xf>
    <xf numFmtId="0" fontId="6" fillId="0" borderId="0" xfId="0" applyFont="1" applyBorder="1" applyAlignment="1" applyProtection="1">
      <alignment horizontal="left" vertical="center" indent="1"/>
    </xf>
    <xf numFmtId="0" fontId="3" fillId="14" borderId="7" xfId="0" applyFont="1" applyFill="1" applyBorder="1" applyAlignment="1" applyProtection="1">
      <alignment horizontal="left" vertical="center"/>
    </xf>
    <xf numFmtId="0" fontId="3" fillId="14" borderId="8" xfId="0" applyFont="1" applyFill="1" applyBorder="1" applyAlignment="1" applyProtection="1">
      <alignment horizontal="center" vertical="center"/>
    </xf>
    <xf numFmtId="0" fontId="3" fillId="14" borderId="8" xfId="0" applyFont="1" applyFill="1" applyBorder="1" applyAlignment="1" applyProtection="1">
      <alignment horizontal="left" vertical="center"/>
    </xf>
    <xf numFmtId="2" fontId="3" fillId="6" borderId="1" xfId="0" applyNumberFormat="1" applyFont="1" applyFill="1" applyBorder="1" applyAlignment="1" applyProtection="1">
      <alignment horizontal="center" vertical="center"/>
    </xf>
    <xf numFmtId="0" fontId="3" fillId="14" borderId="7" xfId="0" applyFont="1" applyFill="1" applyBorder="1" applyAlignment="1" applyProtection="1">
      <alignment vertical="center" wrapText="1"/>
    </xf>
    <xf numFmtId="0" fontId="10" fillId="0" borderId="0" xfId="0" applyFont="1" applyBorder="1" applyAlignment="1" applyProtection="1">
      <alignment horizontal="center" vertical="center"/>
      <protection locked="0"/>
    </xf>
    <xf numFmtId="0" fontId="0" fillId="3" borderId="1" xfId="0" applyFill="1" applyBorder="1"/>
    <xf numFmtId="0" fontId="1" fillId="19" borderId="1" xfId="0" applyFont="1" applyFill="1" applyBorder="1" applyAlignment="1">
      <alignment horizontal="left" vertical="center"/>
    </xf>
    <xf numFmtId="0" fontId="1" fillId="13" borderId="1" xfId="0" applyFont="1" applyFill="1" applyBorder="1" applyAlignment="1">
      <alignment horizontal="left" vertical="center"/>
    </xf>
    <xf numFmtId="0" fontId="1" fillId="9" borderId="27"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0" fillId="6" borderId="30" xfId="0" applyFill="1" applyBorder="1" applyAlignment="1">
      <alignment horizontal="center" vertical="center"/>
    </xf>
    <xf numFmtId="0" fontId="0" fillId="6" borderId="16" xfId="0" applyFill="1" applyBorder="1" applyAlignment="1">
      <alignment horizontal="center" vertical="center"/>
    </xf>
    <xf numFmtId="0" fontId="1" fillId="0" borderId="0" xfId="0" applyFont="1" applyBorder="1" applyAlignment="1">
      <alignment vertical="center"/>
    </xf>
    <xf numFmtId="0" fontId="3" fillId="14" borderId="0" xfId="0" applyFont="1" applyFill="1" applyBorder="1" applyAlignment="1">
      <alignment vertical="center"/>
    </xf>
    <xf numFmtId="2" fontId="3" fillId="14" borderId="0" xfId="0" applyNumberFormat="1" applyFont="1" applyFill="1" applyBorder="1" applyAlignment="1">
      <alignment horizontal="center" vertical="center"/>
    </xf>
    <xf numFmtId="0" fontId="0" fillId="6" borderId="15" xfId="0" applyFill="1" applyBorder="1" applyAlignment="1">
      <alignment horizontal="center" vertical="center"/>
    </xf>
    <xf numFmtId="0" fontId="0" fillId="0" borderId="0" xfId="0" applyBorder="1" applyAlignment="1">
      <alignment vertical="center"/>
    </xf>
    <xf numFmtId="0" fontId="0" fillId="6" borderId="17" xfId="0" applyFill="1" applyBorder="1" applyAlignment="1">
      <alignment horizontal="center" vertical="center"/>
    </xf>
    <xf numFmtId="0" fontId="0" fillId="14" borderId="0" xfId="0" applyFill="1" applyBorder="1" applyAlignment="1">
      <alignment vertical="center"/>
    </xf>
    <xf numFmtId="0" fontId="0" fillId="0" borderId="0" xfId="0" applyAlignment="1">
      <alignment vertical="center" wrapText="1"/>
    </xf>
    <xf numFmtId="164" fontId="0" fillId="6" borderId="22" xfId="0" applyNumberFormat="1" applyFill="1" applyBorder="1" applyAlignment="1">
      <alignment horizontal="center" vertical="center"/>
    </xf>
    <xf numFmtId="164" fontId="0" fillId="6" borderId="1" xfId="0" applyNumberFormat="1" applyFill="1" applyBorder="1" applyAlignment="1">
      <alignment horizontal="center" vertical="center"/>
    </xf>
    <xf numFmtId="164" fontId="0" fillId="6" borderId="21" xfId="0" applyNumberFormat="1" applyFill="1" applyBorder="1" applyAlignment="1">
      <alignment horizontal="center" vertical="center"/>
    </xf>
    <xf numFmtId="164" fontId="0" fillId="6" borderId="26" xfId="0" applyNumberFormat="1" applyFill="1" applyBorder="1" applyAlignment="1">
      <alignment horizontal="center" vertical="center"/>
    </xf>
    <xf numFmtId="164" fontId="0" fillId="6" borderId="32" xfId="0" applyNumberFormat="1" applyFill="1" applyBorder="1" applyAlignment="1">
      <alignment horizontal="center" vertical="center"/>
    </xf>
    <xf numFmtId="164" fontId="0" fillId="6" borderId="33" xfId="0" applyNumberFormat="1" applyFill="1" applyBorder="1" applyAlignment="1">
      <alignment horizontal="center" vertical="center"/>
    </xf>
    <xf numFmtId="0" fontId="1" fillId="0" borderId="0" xfId="0" applyFont="1" applyAlignment="1">
      <alignment vertical="center"/>
    </xf>
    <xf numFmtId="0" fontId="14" fillId="9" borderId="12" xfId="0" applyFont="1" applyFill="1" applyBorder="1" applyAlignment="1">
      <alignment horizontal="center" vertical="center"/>
    </xf>
    <xf numFmtId="0" fontId="14" fillId="9" borderId="34" xfId="0" applyFont="1" applyFill="1" applyBorder="1" applyAlignment="1">
      <alignment horizontal="center" vertical="center"/>
    </xf>
    <xf numFmtId="0" fontId="18" fillId="9" borderId="34"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7"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1" fillId="3" borderId="0" xfId="0" applyFont="1" applyFill="1" applyBorder="1" applyAlignment="1">
      <alignment horizontal="center" vertical="center"/>
    </xf>
    <xf numFmtId="0" fontId="0" fillId="0" borderId="7" xfId="0" applyBorder="1" applyAlignment="1">
      <alignment vertical="center"/>
    </xf>
    <xf numFmtId="0" fontId="0" fillId="6" borderId="21" xfId="0"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 fillId="0" borderId="8" xfId="0" applyFont="1" applyBorder="1" applyAlignment="1">
      <alignment horizontal="center" vertical="center"/>
    </xf>
    <xf numFmtId="0" fontId="1" fillId="3" borderId="0" xfId="0" applyFont="1" applyFill="1" applyBorder="1"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9" xfId="0" applyBorder="1" applyAlignment="1">
      <alignment horizontal="center" vertical="center"/>
    </xf>
    <xf numFmtId="0" fontId="1" fillId="3" borderId="8" xfId="0" applyFont="1" applyFill="1" applyBorder="1" applyAlignment="1">
      <alignment horizontal="center" vertical="center"/>
    </xf>
    <xf numFmtId="0" fontId="1" fillId="6" borderId="27" xfId="0" applyFont="1" applyFill="1" applyBorder="1" applyAlignment="1">
      <alignment vertical="center"/>
    </xf>
    <xf numFmtId="0" fontId="0" fillId="6" borderId="49" xfId="0" applyFill="1" applyBorder="1" applyAlignment="1">
      <alignment vertical="center"/>
    </xf>
    <xf numFmtId="0" fontId="0" fillId="6" borderId="49" xfId="0" applyFill="1" applyBorder="1" applyAlignment="1">
      <alignment horizontal="center" vertical="center"/>
    </xf>
    <xf numFmtId="0" fontId="0" fillId="6" borderId="9" xfId="0" applyFont="1" applyFill="1" applyBorder="1" applyAlignment="1">
      <alignment horizontal="center" vertical="center"/>
    </xf>
    <xf numFmtId="0" fontId="0" fillId="6" borderId="30" xfId="0" applyFill="1" applyBorder="1" applyAlignment="1">
      <alignment horizontal="left" vertical="center"/>
    </xf>
    <xf numFmtId="0" fontId="0" fillId="0" borderId="0" xfId="0"/>
    <xf numFmtId="0" fontId="0" fillId="0" borderId="35" xfId="0" applyBorder="1" applyAlignment="1">
      <alignment wrapText="1"/>
    </xf>
    <xf numFmtId="0" fontId="1" fillId="7" borderId="12" xfId="0" applyFont="1" applyFill="1" applyBorder="1" applyAlignment="1">
      <alignment horizontal="left" vertical="center"/>
    </xf>
    <xf numFmtId="0" fontId="1" fillId="7" borderId="51" xfId="0" applyFont="1" applyFill="1" applyBorder="1" applyAlignment="1">
      <alignment horizontal="center" vertical="center"/>
    </xf>
    <xf numFmtId="0" fontId="1" fillId="7" borderId="41" xfId="0" applyFont="1" applyFill="1" applyBorder="1" applyAlignment="1">
      <alignment vertical="center"/>
    </xf>
    <xf numFmtId="0" fontId="1" fillId="7" borderId="44" xfId="0" applyFont="1" applyFill="1" applyBorder="1" applyAlignment="1">
      <alignment vertical="center"/>
    </xf>
    <xf numFmtId="0" fontId="1" fillId="7" borderId="35" xfId="0" applyFont="1" applyFill="1" applyBorder="1" applyAlignment="1">
      <alignment vertical="center"/>
    </xf>
    <xf numFmtId="0" fontId="1" fillId="14" borderId="0" xfId="0" applyFont="1" applyFill="1" applyBorder="1" applyAlignment="1">
      <alignment horizontal="left" vertical="center"/>
    </xf>
    <xf numFmtId="2" fontId="0" fillId="14" borderId="0" xfId="0" applyNumberFormat="1" applyFill="1"/>
    <xf numFmtId="0" fontId="0" fillId="0" borderId="11" xfId="0" applyBorder="1" applyAlignment="1" applyProtection="1">
      <alignment vertical="center"/>
    </xf>
    <xf numFmtId="0" fontId="0" fillId="0" borderId="8" xfId="0" applyFill="1" applyBorder="1" applyAlignment="1" applyProtection="1">
      <alignment horizontal="center" vertical="center"/>
    </xf>
    <xf numFmtId="10" fontId="0" fillId="6" borderId="40" xfId="0" applyNumberFormat="1" applyFill="1" applyBorder="1" applyAlignment="1">
      <alignment horizontal="center" vertical="center"/>
    </xf>
    <xf numFmtId="10" fontId="10" fillId="0" borderId="0" xfId="0" applyNumberFormat="1" applyFont="1" applyBorder="1" applyAlignment="1" applyProtection="1">
      <alignment horizontal="center" vertical="center"/>
      <protection locked="0"/>
    </xf>
    <xf numFmtId="0" fontId="1" fillId="0" borderId="0" xfId="0" applyFont="1" applyBorder="1" applyAlignment="1" applyProtection="1">
      <alignment vertical="center"/>
    </xf>
    <xf numFmtId="0" fontId="0" fillId="8" borderId="0" xfId="0" applyFill="1" applyProtection="1"/>
    <xf numFmtId="4" fontId="2" fillId="6" borderId="30" xfId="0" applyNumberFormat="1" applyFont="1" applyFill="1" applyBorder="1" applyAlignment="1">
      <alignment vertical="center"/>
    </xf>
    <xf numFmtId="4" fontId="2" fillId="6" borderId="17" xfId="0" applyNumberFormat="1" applyFont="1" applyFill="1" applyBorder="1" applyAlignment="1">
      <alignment vertical="center"/>
    </xf>
    <xf numFmtId="4" fontId="2" fillId="6" borderId="15" xfId="0" applyNumberFormat="1" applyFont="1" applyFill="1" applyBorder="1" applyAlignment="1">
      <alignment vertical="center"/>
    </xf>
    <xf numFmtId="4" fontId="2" fillId="6" borderId="38" xfId="0" applyNumberFormat="1" applyFont="1" applyFill="1" applyBorder="1" applyAlignment="1">
      <alignment vertical="center"/>
    </xf>
    <xf numFmtId="4" fontId="2" fillId="6" borderId="2" xfId="0" applyNumberFormat="1" applyFont="1" applyFill="1" applyBorder="1" applyAlignment="1">
      <alignment horizontal="left" vertical="center" wrapText="1"/>
    </xf>
    <xf numFmtId="0" fontId="0" fillId="14" borderId="13" xfId="0" applyFill="1" applyBorder="1" applyAlignment="1" applyProtection="1">
      <alignment vertical="center" wrapText="1"/>
    </xf>
    <xf numFmtId="0" fontId="0" fillId="14" borderId="20" xfId="0" applyFill="1" applyBorder="1" applyAlignment="1" applyProtection="1">
      <alignment vertical="center" wrapText="1"/>
    </xf>
    <xf numFmtId="0" fontId="0" fillId="14" borderId="19" xfId="0" applyFill="1" applyBorder="1" applyAlignment="1" applyProtection="1">
      <alignment vertical="center" wrapText="1"/>
    </xf>
    <xf numFmtId="0" fontId="3" fillId="6" borderId="1" xfId="0" applyFont="1" applyFill="1" applyBorder="1" applyAlignment="1">
      <alignment horizontal="center"/>
    </xf>
    <xf numFmtId="0" fontId="3" fillId="6" borderId="23" xfId="0" applyFont="1" applyFill="1" applyBorder="1" applyAlignment="1">
      <alignment horizontal="center"/>
    </xf>
    <xf numFmtId="0" fontId="3" fillId="6" borderId="22" xfId="0" applyFont="1" applyFill="1" applyBorder="1" applyAlignment="1">
      <alignment horizontal="center"/>
    </xf>
    <xf numFmtId="2" fontId="3" fillId="7" borderId="21" xfId="0" applyNumberFormat="1" applyFont="1" applyFill="1" applyBorder="1" applyAlignment="1" applyProtection="1">
      <alignment horizontal="center"/>
      <protection locked="0"/>
    </xf>
    <xf numFmtId="0" fontId="3" fillId="6" borderId="26" xfId="0" applyFont="1" applyFill="1" applyBorder="1" applyAlignment="1">
      <alignment horizontal="center"/>
    </xf>
    <xf numFmtId="0" fontId="3" fillId="6" borderId="46" xfId="0" applyFont="1" applyFill="1" applyBorder="1" applyAlignment="1">
      <alignment horizontal="center"/>
    </xf>
    <xf numFmtId="0" fontId="3" fillId="6" borderId="31" xfId="0" applyFont="1" applyFill="1" applyBorder="1" applyAlignment="1">
      <alignment horizontal="center"/>
    </xf>
    <xf numFmtId="0" fontId="3" fillId="6" borderId="57" xfId="0" applyFont="1" applyFill="1" applyBorder="1" applyAlignment="1">
      <alignment horizontal="center"/>
    </xf>
    <xf numFmtId="0" fontId="1" fillId="6" borderId="6" xfId="0" applyFont="1" applyFill="1" applyBorder="1" applyAlignment="1">
      <alignment horizontal="center" vertical="center"/>
    </xf>
    <xf numFmtId="0" fontId="0" fillId="6" borderId="25" xfId="0" applyFill="1" applyBorder="1" applyAlignment="1">
      <alignment horizontal="center" vertical="center"/>
    </xf>
    <xf numFmtId="0" fontId="3" fillId="6" borderId="32" xfId="0" applyFont="1" applyFill="1" applyBorder="1" applyAlignment="1">
      <alignment horizontal="center"/>
    </xf>
    <xf numFmtId="0" fontId="0" fillId="6" borderId="46" xfId="0" applyFill="1" applyBorder="1" applyAlignment="1">
      <alignment horizontal="center" vertical="center"/>
    </xf>
    <xf numFmtId="0" fontId="0" fillId="6" borderId="35" xfId="0" applyFill="1" applyBorder="1" applyAlignment="1">
      <alignment horizontal="center" vertical="center"/>
    </xf>
    <xf numFmtId="2" fontId="0" fillId="6" borderId="36" xfId="0" applyNumberFormat="1" applyFill="1" applyBorder="1" applyAlignment="1">
      <alignment horizontal="center" vertical="center"/>
    </xf>
    <xf numFmtId="0" fontId="0" fillId="6" borderId="23" xfId="0" applyFill="1" applyBorder="1" applyAlignment="1">
      <alignment horizontal="center" vertical="center"/>
    </xf>
    <xf numFmtId="0" fontId="0" fillId="6" borderId="29" xfId="0" applyFill="1" applyBorder="1" applyAlignment="1">
      <alignment horizontal="center" vertical="center"/>
    </xf>
    <xf numFmtId="0" fontId="3" fillId="6" borderId="18" xfId="0" applyFont="1" applyFill="1" applyBorder="1" applyAlignment="1">
      <alignment horizontal="center"/>
    </xf>
    <xf numFmtId="0" fontId="3" fillId="6" borderId="16" xfId="0" applyFont="1" applyFill="1" applyBorder="1"/>
    <xf numFmtId="0" fontId="3" fillId="6" borderId="17" xfId="0" applyFont="1" applyFill="1" applyBorder="1"/>
    <xf numFmtId="0" fontId="3" fillId="6" borderId="58" xfId="0" applyFont="1" applyFill="1" applyBorder="1" applyAlignment="1">
      <alignment horizontal="center"/>
    </xf>
    <xf numFmtId="0" fontId="3" fillId="6" borderId="4" xfId="0" applyFont="1" applyFill="1" applyBorder="1" applyAlignment="1"/>
    <xf numFmtId="0" fontId="3" fillId="6" borderId="49" xfId="0" applyFont="1" applyFill="1" applyBorder="1" applyAlignment="1">
      <alignment horizontal="center"/>
    </xf>
    <xf numFmtId="2" fontId="3" fillId="7" borderId="49" xfId="0" applyNumberFormat="1" applyFont="1" applyFill="1" applyBorder="1" applyAlignment="1" applyProtection="1">
      <alignment horizontal="center"/>
      <protection locked="0"/>
    </xf>
    <xf numFmtId="2" fontId="0" fillId="6" borderId="9" xfId="0" applyNumberFormat="1" applyFill="1" applyBorder="1" applyAlignment="1">
      <alignment horizontal="center" vertical="center"/>
    </xf>
    <xf numFmtId="0" fontId="3" fillId="6" borderId="2" xfId="0" applyFont="1" applyFill="1" applyBorder="1" applyAlignment="1">
      <alignment horizontal="center"/>
    </xf>
    <xf numFmtId="0" fontId="19" fillId="6" borderId="6" xfId="0" applyFont="1" applyFill="1" applyBorder="1" applyAlignment="1">
      <alignment horizontal="center"/>
    </xf>
    <xf numFmtId="0" fontId="11" fillId="6" borderId="6" xfId="0" applyFont="1" applyFill="1" applyBorder="1" applyAlignment="1">
      <alignment horizontal="center" vertical="center"/>
    </xf>
    <xf numFmtId="0" fontId="20" fillId="6" borderId="1" xfId="0" applyFont="1" applyFill="1" applyBorder="1" applyAlignment="1">
      <alignment horizontal="center"/>
    </xf>
    <xf numFmtId="2" fontId="3" fillId="6" borderId="1" xfId="0" applyNumberFormat="1" applyFont="1" applyFill="1" applyBorder="1" applyAlignment="1">
      <alignment horizontal="center"/>
    </xf>
    <xf numFmtId="0" fontId="2" fillId="6" borderId="1" xfId="0" applyFont="1" applyFill="1" applyBorder="1" applyAlignment="1">
      <alignment horizontal="center"/>
    </xf>
    <xf numFmtId="0" fontId="3" fillId="6" borderId="23" xfId="0" applyFont="1" applyFill="1" applyBorder="1" applyAlignment="1"/>
    <xf numFmtId="0" fontId="3" fillId="6" borderId="24" xfId="0" applyFont="1" applyFill="1" applyBorder="1" applyAlignment="1">
      <alignment horizontal="center"/>
    </xf>
    <xf numFmtId="0" fontId="0" fillId="6" borderId="24" xfId="0" applyFill="1" applyBorder="1" applyAlignment="1">
      <alignment horizontal="center"/>
    </xf>
    <xf numFmtId="0" fontId="0" fillId="6" borderId="24" xfId="0" applyFill="1" applyBorder="1"/>
    <xf numFmtId="0" fontId="20" fillId="6" borderId="24" xfId="0" applyFont="1" applyFill="1" applyBorder="1" applyAlignment="1">
      <alignment horizontal="center"/>
    </xf>
    <xf numFmtId="2" fontId="3" fillId="6" borderId="24" xfId="0" applyNumberFormat="1" applyFont="1" applyFill="1" applyBorder="1" applyAlignment="1">
      <alignment horizontal="center"/>
    </xf>
    <xf numFmtId="2" fontId="3" fillId="6" borderId="25" xfId="0" applyNumberFormat="1" applyFont="1" applyFill="1" applyBorder="1" applyAlignment="1">
      <alignment horizontal="center"/>
    </xf>
    <xf numFmtId="0" fontId="3" fillId="6" borderId="22" xfId="0" applyFont="1" applyFill="1" applyBorder="1" applyAlignment="1"/>
    <xf numFmtId="2" fontId="3" fillId="6" borderId="21" xfId="0" applyNumberFormat="1" applyFont="1" applyFill="1" applyBorder="1" applyAlignment="1">
      <alignment horizontal="center"/>
    </xf>
    <xf numFmtId="0" fontId="2" fillId="6" borderId="32" xfId="0" applyFont="1" applyFill="1" applyBorder="1" applyAlignment="1">
      <alignment horizontal="center"/>
    </xf>
    <xf numFmtId="2" fontId="3" fillId="6" borderId="32" xfId="0" applyNumberFormat="1" applyFont="1" applyFill="1" applyBorder="1" applyAlignment="1">
      <alignment horizontal="center"/>
    </xf>
    <xf numFmtId="2" fontId="3" fillId="6" borderId="33" xfId="0" applyNumberFormat="1" applyFont="1" applyFill="1" applyBorder="1" applyAlignment="1">
      <alignment horizontal="center"/>
    </xf>
    <xf numFmtId="0" fontId="0" fillId="0" borderId="0" xfId="0"/>
    <xf numFmtId="0" fontId="0" fillId="0" borderId="0" xfId="0" applyBorder="1"/>
    <xf numFmtId="0" fontId="0" fillId="6" borderId="1" xfId="0" applyFill="1" applyBorder="1"/>
    <xf numFmtId="0" fontId="0" fillId="6" borderId="1" xfId="0" applyFill="1" applyBorder="1" applyAlignment="1">
      <alignment horizontal="center" vertical="center"/>
    </xf>
    <xf numFmtId="0" fontId="0" fillId="0" borderId="11" xfId="0" applyBorder="1"/>
    <xf numFmtId="0" fontId="0" fillId="0" borderId="8" xfId="0" applyBorder="1"/>
    <xf numFmtId="0" fontId="0" fillId="0" borderId="20" xfId="0" applyBorder="1"/>
    <xf numFmtId="0" fontId="0" fillId="0" borderId="19" xfId="0" applyBorder="1"/>
    <xf numFmtId="4" fontId="0" fillId="6" borderId="1" xfId="0" applyNumberFormat="1" applyFill="1" applyBorder="1" applyAlignment="1">
      <alignment horizontal="center" vertical="center"/>
    </xf>
    <xf numFmtId="4" fontId="0" fillId="0" borderId="0" xfId="0" applyNumberFormat="1" applyBorder="1"/>
    <xf numFmtId="4" fontId="5" fillId="0" borderId="0" xfId="0" applyNumberFormat="1" applyFont="1" applyBorder="1"/>
    <xf numFmtId="0" fontId="0" fillId="6" borderId="22" xfId="0" applyFill="1" applyBorder="1" applyAlignment="1">
      <alignment horizontal="center" vertical="center"/>
    </xf>
    <xf numFmtId="0" fontId="0" fillId="0" borderId="0" xfId="0" applyBorder="1" applyAlignment="1">
      <alignment horizontal="left"/>
    </xf>
    <xf numFmtId="4" fontId="2" fillId="6" borderId="1" xfId="0" applyNumberFormat="1" applyFont="1" applyFill="1" applyBorder="1" applyAlignment="1">
      <alignment horizontal="center" vertical="center"/>
    </xf>
    <xf numFmtId="4" fontId="5" fillId="14" borderId="0" xfId="0" applyNumberFormat="1" applyFont="1" applyFill="1" applyBorder="1" applyAlignment="1">
      <alignment horizontal="left"/>
    </xf>
    <xf numFmtId="4" fontId="7" fillId="6" borderId="1" xfId="0" applyNumberFormat="1" applyFont="1" applyFill="1" applyBorder="1" applyAlignment="1">
      <alignment horizontal="center" vertical="center"/>
    </xf>
    <xf numFmtId="4" fontId="0" fillId="6" borderId="1" xfId="0" applyNumberFormat="1" applyFont="1" applyFill="1" applyBorder="1" applyAlignment="1">
      <alignment horizontal="center" vertical="center" wrapText="1"/>
    </xf>
    <xf numFmtId="4" fontId="0" fillId="10" borderId="1" xfId="0" applyNumberFormat="1" applyFont="1" applyFill="1" applyBorder="1" applyAlignment="1">
      <alignment horizontal="center" vertical="center" wrapText="1"/>
    </xf>
    <xf numFmtId="4" fontId="0" fillId="2" borderId="1" xfId="0" applyNumberFormat="1" applyFont="1" applyFill="1" applyBorder="1" applyAlignment="1">
      <alignment horizontal="center" vertical="center" wrapText="1"/>
    </xf>
    <xf numFmtId="4" fontId="0" fillId="0" borderId="0" xfId="0" applyNumberFormat="1" applyFont="1" applyBorder="1"/>
    <xf numFmtId="4" fontId="2" fillId="10" borderId="1" xfId="0" applyNumberFormat="1" applyFont="1" applyFill="1" applyBorder="1" applyAlignment="1">
      <alignment horizontal="left" vertical="center" wrapText="1"/>
    </xf>
    <xf numFmtId="0" fontId="1" fillId="6" borderId="1" xfId="0" applyFont="1" applyFill="1" applyBorder="1" applyAlignment="1">
      <alignment horizontal="center" vertical="center"/>
    </xf>
    <xf numFmtId="2" fontId="3" fillId="6" borderId="1" xfId="0" applyNumberFormat="1" applyFont="1" applyFill="1" applyBorder="1" applyAlignment="1" applyProtection="1">
      <alignment horizontal="center" vertical="center"/>
    </xf>
    <xf numFmtId="4" fontId="5" fillId="0" borderId="0" xfId="0" applyNumberFormat="1" applyFont="1" applyBorder="1" applyAlignment="1">
      <alignment horizontal="left"/>
    </xf>
    <xf numFmtId="4" fontId="0" fillId="10" borderId="24" xfId="0" applyNumberFormat="1" applyFont="1" applyFill="1" applyBorder="1" applyAlignment="1">
      <alignment horizontal="center" vertical="center" wrapText="1"/>
    </xf>
    <xf numFmtId="0" fontId="0" fillId="0" borderId="0" xfId="0" applyFont="1" applyBorder="1"/>
    <xf numFmtId="4" fontId="0" fillId="0" borderId="20" xfId="0" applyNumberFormat="1" applyBorder="1"/>
    <xf numFmtId="4" fontId="0" fillId="2" borderId="24" xfId="0" applyNumberFormat="1"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Alignment="1">
      <alignment vertical="center"/>
    </xf>
    <xf numFmtId="2" fontId="3" fillId="14" borderId="0" xfId="0" applyNumberFormat="1" applyFont="1" applyFill="1" applyBorder="1" applyAlignment="1">
      <alignment horizontal="center" vertical="center"/>
    </xf>
    <xf numFmtId="0" fontId="0" fillId="0" borderId="0" xfId="0" applyBorder="1" applyAlignment="1">
      <alignment vertical="center"/>
    </xf>
    <xf numFmtId="0" fontId="0" fillId="14" borderId="0" xfId="0" applyFill="1" applyBorder="1" applyAlignment="1">
      <alignment vertical="center"/>
    </xf>
    <xf numFmtId="164" fontId="0" fillId="6" borderId="1" xfId="0" applyNumberFormat="1" applyFill="1" applyBorder="1" applyAlignment="1">
      <alignment horizontal="center" vertical="center"/>
    </xf>
    <xf numFmtId="0" fontId="18" fillId="9" borderId="34" xfId="0" applyFont="1" applyFill="1" applyBorder="1" applyAlignment="1">
      <alignment horizontal="center" vertical="center"/>
    </xf>
    <xf numFmtId="0" fontId="14" fillId="9" borderId="0" xfId="0" applyFont="1" applyFill="1" applyBorder="1" applyAlignment="1">
      <alignment horizontal="center" vertical="center"/>
    </xf>
    <xf numFmtId="0" fontId="1" fillId="3" borderId="0" xfId="0" applyFont="1" applyFill="1" applyBorder="1" applyAlignment="1">
      <alignment horizontal="center" vertical="center"/>
    </xf>
    <xf numFmtId="0" fontId="0" fillId="0" borderId="1" xfId="0" applyBorder="1" applyAlignment="1">
      <alignment vertical="center"/>
    </xf>
    <xf numFmtId="0" fontId="1" fillId="3" borderId="0" xfId="0" applyFont="1" applyFill="1" applyBorder="1" applyAlignment="1">
      <alignment vertical="center"/>
    </xf>
    <xf numFmtId="0" fontId="0" fillId="0" borderId="20" xfId="0" applyBorder="1" applyAlignment="1">
      <alignment vertical="center"/>
    </xf>
    <xf numFmtId="0" fontId="0" fillId="6" borderId="1" xfId="0" applyFill="1" applyBorder="1" applyAlignment="1">
      <alignment horizontal="center"/>
    </xf>
    <xf numFmtId="0" fontId="11" fillId="6" borderId="12" xfId="0" applyFont="1" applyFill="1" applyBorder="1" applyAlignment="1">
      <alignment horizontal="center" vertical="center"/>
    </xf>
    <xf numFmtId="0" fontId="11" fillId="6" borderId="11" xfId="0" applyFont="1" applyFill="1" applyBorder="1" applyAlignment="1">
      <alignment horizontal="center" vertical="center"/>
    </xf>
    <xf numFmtId="2" fontId="3" fillId="7" borderId="26" xfId="0" applyNumberFormat="1" applyFont="1" applyFill="1" applyBorder="1" applyAlignment="1" applyProtection="1">
      <alignment horizontal="center" vertical="center"/>
      <protection locked="0"/>
    </xf>
    <xf numFmtId="0" fontId="3" fillId="6" borderId="29" xfId="0" applyFont="1" applyFill="1" applyBorder="1" applyAlignment="1">
      <alignment horizontal="center"/>
    </xf>
    <xf numFmtId="0" fontId="3" fillId="6" borderId="30" xfId="0" applyFont="1" applyFill="1" applyBorder="1"/>
    <xf numFmtId="0" fontId="3" fillId="6" borderId="16" xfId="0" applyFont="1" applyFill="1" applyBorder="1" applyAlignment="1"/>
    <xf numFmtId="0" fontId="3" fillId="6" borderId="14" xfId="0" applyFont="1" applyFill="1" applyBorder="1" applyAlignment="1">
      <alignment horizontal="center"/>
    </xf>
    <xf numFmtId="0" fontId="3" fillId="6" borderId="27" xfId="0" applyFont="1" applyFill="1" applyBorder="1" applyAlignment="1">
      <alignment horizontal="center"/>
    </xf>
    <xf numFmtId="0" fontId="0" fillId="0" borderId="20" xfId="0" applyBorder="1" applyAlignment="1">
      <alignment horizontal="left"/>
    </xf>
    <xf numFmtId="4" fontId="5" fillId="0" borderId="20" xfId="0" applyNumberFormat="1" applyFont="1" applyBorder="1" applyAlignment="1">
      <alignment horizontal="left"/>
    </xf>
    <xf numFmtId="4" fontId="5" fillId="0" borderId="20" xfId="0" applyNumberFormat="1" applyFont="1" applyBorder="1"/>
    <xf numFmtId="4" fontId="0" fillId="6" borderId="44" xfId="0" applyNumberFormat="1" applyFont="1" applyFill="1" applyBorder="1" applyAlignment="1">
      <alignment horizontal="center" vertical="center"/>
    </xf>
    <xf numFmtId="4" fontId="0" fillId="6" borderId="30" xfId="0" applyNumberFormat="1" applyFont="1" applyFill="1" applyBorder="1" applyAlignment="1">
      <alignment horizontal="center" vertical="center"/>
    </xf>
    <xf numFmtId="4" fontId="0" fillId="6" borderId="50" xfId="0" applyNumberFormat="1" applyFont="1" applyFill="1" applyBorder="1" applyAlignment="1">
      <alignment horizontal="center" vertical="center"/>
    </xf>
    <xf numFmtId="4" fontId="0" fillId="6" borderId="17" xfId="0" applyNumberFormat="1" applyFont="1" applyFill="1" applyBorder="1" applyAlignment="1">
      <alignment horizontal="center" vertical="center"/>
    </xf>
    <xf numFmtId="4" fontId="0" fillId="6" borderId="42" xfId="0" applyNumberFormat="1" applyFont="1" applyFill="1" applyBorder="1" applyAlignment="1">
      <alignment horizontal="center" vertical="center"/>
    </xf>
    <xf numFmtId="4" fontId="0" fillId="6" borderId="15" xfId="0" applyNumberFormat="1" applyFont="1" applyFill="1" applyBorder="1" applyAlignment="1">
      <alignment horizontal="center" vertical="center"/>
    </xf>
    <xf numFmtId="4" fontId="0" fillId="6" borderId="53" xfId="0" applyNumberFormat="1" applyFont="1" applyFill="1" applyBorder="1" applyAlignment="1">
      <alignment horizontal="center" vertical="center"/>
    </xf>
    <xf numFmtId="4" fontId="0" fillId="6" borderId="38" xfId="0" applyNumberFormat="1" applyFont="1" applyFill="1" applyBorder="1" applyAlignment="1">
      <alignment horizontal="center" vertical="center"/>
    </xf>
    <xf numFmtId="4" fontId="0" fillId="6" borderId="5" xfId="0" applyNumberFormat="1" applyFont="1" applyFill="1" applyBorder="1" applyAlignment="1">
      <alignment horizontal="center" vertical="center"/>
    </xf>
    <xf numFmtId="4" fontId="0" fillId="6" borderId="2" xfId="0" applyNumberFormat="1" applyFont="1" applyFill="1" applyBorder="1" applyAlignment="1">
      <alignment horizontal="center" vertical="center"/>
    </xf>
    <xf numFmtId="0" fontId="0" fillId="0" borderId="0" xfId="0" applyBorder="1" applyAlignment="1">
      <alignment vertical="center" wrapText="1"/>
    </xf>
    <xf numFmtId="0" fontId="0" fillId="6" borderId="14" xfId="0" applyFill="1" applyBorder="1" applyAlignment="1">
      <alignment horizontal="center" vertical="center"/>
    </xf>
    <xf numFmtId="2" fontId="3" fillId="6" borderId="9" xfId="0" applyNumberFormat="1" applyFont="1" applyFill="1" applyBorder="1" applyAlignment="1" applyProtection="1">
      <alignment horizontal="center"/>
      <protection locked="0"/>
    </xf>
    <xf numFmtId="0" fontId="3" fillId="6" borderId="26" xfId="0" applyFont="1" applyFill="1" applyBorder="1" applyAlignment="1"/>
    <xf numFmtId="0" fontId="0" fillId="6" borderId="32" xfId="0" applyFill="1" applyBorder="1" applyAlignment="1">
      <alignment horizontal="center"/>
    </xf>
    <xf numFmtId="0" fontId="0" fillId="6" borderId="32" xfId="0" applyFill="1" applyBorder="1"/>
    <xf numFmtId="0" fontId="0" fillId="6" borderId="1" xfId="0" applyFill="1" applyBorder="1" applyAlignment="1">
      <alignment horizontal="center"/>
    </xf>
    <xf numFmtId="2" fontId="0" fillId="6" borderId="43" xfId="0" applyNumberFormat="1" applyFill="1" applyBorder="1" applyAlignment="1">
      <alignment horizontal="center"/>
    </xf>
    <xf numFmtId="0" fontId="3" fillId="16" borderId="7" xfId="0" applyFont="1" applyFill="1" applyBorder="1" applyAlignment="1" applyProtection="1">
      <alignment vertical="center"/>
    </xf>
    <xf numFmtId="0" fontId="3" fillId="16" borderId="0" xfId="0" applyFont="1" applyFill="1" applyBorder="1" applyAlignment="1" applyProtection="1">
      <alignment vertical="center"/>
    </xf>
    <xf numFmtId="0" fontId="3" fillId="16" borderId="8" xfId="0" applyFont="1" applyFill="1" applyBorder="1" applyAlignment="1" applyProtection="1">
      <alignment horizontal="left" vertical="center"/>
    </xf>
    <xf numFmtId="0" fontId="0" fillId="16" borderId="7" xfId="0" applyFill="1" applyBorder="1" applyAlignment="1" applyProtection="1">
      <alignment vertical="center"/>
    </xf>
    <xf numFmtId="0" fontId="0" fillId="16" borderId="0" xfId="0" applyFill="1" applyBorder="1" applyAlignment="1" applyProtection="1">
      <alignment vertical="center"/>
    </xf>
    <xf numFmtId="0" fontId="0" fillId="16" borderId="8" xfId="0" applyFill="1" applyBorder="1" applyAlignment="1" applyProtection="1">
      <alignment vertical="center"/>
    </xf>
    <xf numFmtId="0" fontId="3" fillId="16" borderId="7" xfId="0" applyFont="1" applyFill="1" applyBorder="1" applyAlignment="1" applyProtection="1">
      <alignment horizontal="left" vertical="center"/>
    </xf>
    <xf numFmtId="0" fontId="0" fillId="16" borderId="13" xfId="0" applyFill="1" applyBorder="1" applyAlignment="1" applyProtection="1">
      <alignment vertical="center" wrapText="1"/>
    </xf>
    <xf numFmtId="0" fontId="0" fillId="16" borderId="20" xfId="0" applyFill="1" applyBorder="1" applyAlignment="1" applyProtection="1">
      <alignment vertical="center" wrapText="1"/>
    </xf>
    <xf numFmtId="0" fontId="0" fillId="16" borderId="19" xfId="0" applyFill="1" applyBorder="1" applyAlignment="1" applyProtection="1">
      <alignment vertical="center" wrapText="1"/>
    </xf>
    <xf numFmtId="0" fontId="0" fillId="16" borderId="13" xfId="0" applyFill="1" applyBorder="1" applyAlignment="1" applyProtection="1">
      <alignment vertical="center"/>
    </xf>
    <xf numFmtId="0" fontId="3" fillId="16" borderId="8" xfId="0" applyFont="1" applyFill="1" applyBorder="1" applyAlignment="1" applyProtection="1">
      <alignment horizontal="center" vertical="center"/>
    </xf>
    <xf numFmtId="0" fontId="0" fillId="16" borderId="19" xfId="0" applyFill="1" applyBorder="1" applyAlignment="1" applyProtection="1">
      <alignment vertical="center"/>
    </xf>
    <xf numFmtId="0" fontId="0" fillId="16" borderId="20" xfId="0" applyFill="1" applyBorder="1" applyAlignment="1" applyProtection="1">
      <alignment vertical="center"/>
    </xf>
    <xf numFmtId="4" fontId="0" fillId="2" borderId="24" xfId="0" applyNumberFormat="1" applyFont="1" applyFill="1" applyBorder="1" applyAlignment="1">
      <alignment horizontal="center" vertical="center"/>
    </xf>
    <xf numFmtId="4" fontId="0" fillId="6" borderId="1" xfId="0" applyNumberFormat="1" applyFont="1" applyFill="1" applyBorder="1" applyAlignment="1">
      <alignment horizontal="left" vertical="center"/>
    </xf>
    <xf numFmtId="0" fontId="3" fillId="6" borderId="1" xfId="0" applyFont="1" applyFill="1" applyBorder="1" applyAlignment="1" applyProtection="1">
      <alignment horizontal="left" vertical="center"/>
    </xf>
    <xf numFmtId="0" fontId="2" fillId="14" borderId="0" xfId="0" applyFont="1" applyFill="1" applyBorder="1" applyAlignment="1" applyProtection="1">
      <alignment vertical="center"/>
    </xf>
    <xf numFmtId="0" fontId="0" fillId="14" borderId="0" xfId="0" applyFill="1" applyBorder="1" applyAlignment="1" applyProtection="1">
      <alignment vertical="center"/>
    </xf>
    <xf numFmtId="0" fontId="2" fillId="14" borderId="20" xfId="0" applyFont="1" applyFill="1" applyBorder="1" applyAlignment="1" applyProtection="1">
      <alignment vertical="center"/>
    </xf>
    <xf numFmtId="0" fontId="0" fillId="14" borderId="20" xfId="0" applyFill="1" applyBorder="1" applyAlignment="1" applyProtection="1">
      <alignment vertical="center"/>
    </xf>
    <xf numFmtId="0" fontId="3" fillId="15" borderId="1" xfId="0" applyFont="1" applyFill="1" applyBorder="1" applyAlignment="1" applyProtection="1">
      <alignment horizontal="center" vertical="center"/>
      <protection locked="0"/>
    </xf>
    <xf numFmtId="0" fontId="20" fillId="14" borderId="0" xfId="0" applyFont="1" applyFill="1" applyBorder="1" applyAlignment="1" applyProtection="1">
      <alignment horizontal="center" vertical="center"/>
    </xf>
    <xf numFmtId="2" fontId="3" fillId="15" borderId="1" xfId="0" applyNumberFormat="1" applyFont="1" applyFill="1" applyBorder="1" applyAlignment="1" applyProtection="1">
      <alignment horizontal="center" vertical="center"/>
      <protection locked="0"/>
    </xf>
    <xf numFmtId="0" fontId="3" fillId="14" borderId="0" xfId="0" applyFont="1" applyFill="1" applyBorder="1" applyAlignment="1" applyProtection="1">
      <alignment horizontal="left" vertical="center"/>
    </xf>
    <xf numFmtId="0" fontId="3" fillId="0" borderId="0" xfId="0" applyFont="1" applyAlignment="1" applyProtection="1">
      <alignment vertical="center"/>
    </xf>
    <xf numFmtId="0" fontId="3" fillId="14" borderId="0" xfId="0" applyFont="1" applyFill="1" applyBorder="1" applyAlignment="1" applyProtection="1">
      <alignment vertical="center"/>
    </xf>
    <xf numFmtId="0" fontId="0" fillId="14" borderId="20" xfId="0" applyFill="1" applyBorder="1" applyAlignment="1" applyProtection="1">
      <alignment vertical="center"/>
    </xf>
    <xf numFmtId="0" fontId="3" fillId="15" borderId="1" xfId="0" applyFont="1" applyFill="1" applyBorder="1" applyAlignment="1" applyProtection="1">
      <alignment horizontal="center" vertical="center"/>
      <protection locked="0"/>
    </xf>
    <xf numFmtId="0" fontId="20" fillId="14" borderId="0" xfId="0" applyFont="1" applyFill="1" applyBorder="1" applyAlignment="1" applyProtection="1">
      <alignment horizontal="center" vertical="center"/>
    </xf>
    <xf numFmtId="2" fontId="3" fillId="15" borderId="1" xfId="0" applyNumberFormat="1" applyFont="1" applyFill="1" applyBorder="1" applyAlignment="1" applyProtection="1">
      <alignment horizontal="center" vertical="center"/>
      <protection locked="0"/>
    </xf>
    <xf numFmtId="0" fontId="3" fillId="14" borderId="0" xfId="0" applyFont="1" applyFill="1" applyBorder="1" applyAlignment="1" applyProtection="1">
      <alignment horizontal="left" vertical="center"/>
    </xf>
    <xf numFmtId="0" fontId="3" fillId="14" borderId="0" xfId="0" applyFont="1" applyFill="1" applyBorder="1" applyAlignment="1" applyProtection="1">
      <alignment vertical="center"/>
    </xf>
    <xf numFmtId="0" fontId="0" fillId="0" borderId="0" xfId="0"/>
    <xf numFmtId="0" fontId="0" fillId="3" borderId="1" xfId="0" applyFill="1" applyBorder="1" applyAlignment="1" applyProtection="1">
      <alignment horizontal="center" vertical="center"/>
      <protection locked="0"/>
    </xf>
    <xf numFmtId="4" fontId="0" fillId="6" borderId="1" xfId="0" applyNumberFormat="1" applyFont="1" applyFill="1" applyBorder="1" applyAlignment="1">
      <alignment horizontal="center" vertical="center"/>
    </xf>
    <xf numFmtId="3" fontId="0" fillId="6" borderId="5" xfId="0" applyNumberFormat="1" applyFont="1" applyFill="1" applyBorder="1" applyAlignment="1">
      <alignment horizontal="center" vertical="center"/>
    </xf>
    <xf numFmtId="3" fontId="0" fillId="6" borderId="0" xfId="0" applyNumberFormat="1" applyFont="1" applyFill="1" applyBorder="1" applyAlignment="1">
      <alignment horizontal="center" vertical="center"/>
    </xf>
    <xf numFmtId="4" fontId="2" fillId="6" borderId="39" xfId="0" applyNumberFormat="1" applyFont="1" applyFill="1" applyBorder="1" applyAlignment="1">
      <alignment horizontal="left" vertical="center"/>
    </xf>
    <xf numFmtId="4" fontId="2" fillId="6" borderId="2" xfId="0" applyNumberFormat="1" applyFont="1" applyFill="1" applyBorder="1" applyAlignment="1">
      <alignment horizontal="left" vertical="center"/>
    </xf>
    <xf numFmtId="4" fontId="0" fillId="6" borderId="2" xfId="0" applyNumberFormat="1" applyFont="1" applyFill="1" applyBorder="1" applyAlignment="1">
      <alignment horizontal="center" vertical="center"/>
    </xf>
    <xf numFmtId="4" fontId="3" fillId="15" borderId="1" xfId="0" applyNumberFormat="1" applyFont="1" applyFill="1" applyBorder="1" applyAlignment="1" applyProtection="1">
      <alignment horizontal="center" vertical="center"/>
      <protection locked="0"/>
    </xf>
    <xf numFmtId="4" fontId="2" fillId="14" borderId="0" xfId="0" applyNumberFormat="1" applyFont="1" applyFill="1" applyBorder="1" applyAlignment="1">
      <alignment horizontal="left" vertical="center"/>
    </xf>
    <xf numFmtId="4" fontId="0" fillId="14" borderId="0" xfId="0" applyNumberFormat="1" applyFill="1" applyBorder="1" applyAlignment="1">
      <alignment horizontal="left" vertical="center"/>
    </xf>
    <xf numFmtId="167" fontId="0" fillId="8" borderId="1" xfId="0" applyNumberFormat="1" applyFill="1" applyBorder="1" applyAlignment="1">
      <alignment horizontal="center"/>
    </xf>
    <xf numFmtId="0" fontId="0" fillId="8" borderId="1" xfId="0" applyFill="1" applyBorder="1" applyAlignment="1">
      <alignment vertical="top" wrapText="1"/>
    </xf>
    <xf numFmtId="9" fontId="1" fillId="15" borderId="1" xfId="0" applyNumberFormat="1" applyFont="1" applyFill="1" applyBorder="1" applyAlignment="1" applyProtection="1">
      <alignment horizontal="center"/>
      <protection locked="0"/>
    </xf>
    <xf numFmtId="0" fontId="3" fillId="16" borderId="7" xfId="0" applyFont="1" applyFill="1" applyBorder="1" applyAlignment="1" applyProtection="1">
      <alignment horizontal="left" vertical="center" wrapText="1"/>
    </xf>
    <xf numFmtId="168" fontId="0" fillId="14" borderId="0" xfId="0" applyNumberFormat="1" applyFill="1"/>
    <xf numFmtId="2" fontId="3" fillId="14" borderId="0" xfId="0" applyNumberFormat="1" applyFont="1" applyFill="1" applyBorder="1" applyAlignment="1" applyProtection="1">
      <alignment horizontal="center"/>
      <protection locked="0"/>
    </xf>
    <xf numFmtId="167" fontId="0" fillId="0" borderId="0" xfId="0" applyNumberFormat="1"/>
    <xf numFmtId="0" fontId="3" fillId="6" borderId="2" xfId="0" applyFont="1" applyFill="1" applyBorder="1" applyAlignment="1">
      <alignment vertical="top"/>
    </xf>
    <xf numFmtId="2" fontId="3" fillId="7" borderId="4" xfId="0" applyNumberFormat="1" applyFont="1" applyFill="1" applyBorder="1" applyAlignment="1" applyProtection="1">
      <alignment horizontal="center"/>
      <protection locked="0"/>
    </xf>
    <xf numFmtId="2" fontId="3" fillId="7" borderId="2" xfId="0" applyNumberFormat="1" applyFont="1" applyFill="1" applyBorder="1" applyAlignment="1" applyProtection="1">
      <alignment horizontal="center"/>
      <protection locked="0"/>
    </xf>
    <xf numFmtId="2" fontId="3" fillId="7" borderId="3" xfId="0" applyNumberFormat="1" applyFont="1" applyFill="1" applyBorder="1" applyAlignment="1" applyProtection="1">
      <alignment horizontal="center"/>
      <protection locked="0"/>
    </xf>
    <xf numFmtId="2" fontId="3" fillId="7" borderId="29" xfId="0" applyNumberFormat="1" applyFont="1" applyFill="1" applyBorder="1" applyAlignment="1" applyProtection="1">
      <alignment horizontal="center" vertical="center"/>
      <protection locked="0"/>
    </xf>
    <xf numFmtId="2" fontId="3" fillId="7" borderId="18" xfId="0" applyNumberFormat="1" applyFont="1" applyFill="1" applyBorder="1" applyAlignment="1" applyProtection="1">
      <alignment horizontal="center" vertical="center"/>
      <protection locked="0"/>
    </xf>
    <xf numFmtId="2" fontId="3" fillId="7" borderId="58" xfId="0" applyNumberFormat="1" applyFont="1" applyFill="1" applyBorder="1" applyAlignment="1" applyProtection="1">
      <alignment horizontal="center" vertical="center"/>
      <protection locked="0"/>
    </xf>
    <xf numFmtId="2" fontId="3" fillId="7" borderId="25" xfId="0" applyNumberFormat="1" applyFont="1" applyFill="1" applyBorder="1" applyAlignment="1" applyProtection="1">
      <alignment horizontal="center"/>
      <protection locked="0"/>
    </xf>
    <xf numFmtId="2" fontId="3" fillId="7" borderId="33" xfId="0" applyNumberFormat="1" applyFont="1" applyFill="1" applyBorder="1" applyAlignment="1" applyProtection="1">
      <alignment horizontal="center"/>
      <protection locked="0"/>
    </xf>
    <xf numFmtId="0" fontId="0" fillId="14" borderId="0" xfId="0" applyFill="1" applyBorder="1" applyAlignment="1"/>
    <xf numFmtId="0" fontId="11" fillId="14" borderId="0" xfId="0" applyFont="1" applyFill="1" applyBorder="1" applyAlignment="1">
      <alignment horizontal="center" vertical="center"/>
    </xf>
    <xf numFmtId="0" fontId="3" fillId="14" borderId="0" xfId="0" applyFont="1" applyFill="1" applyBorder="1"/>
    <xf numFmtId="0" fontId="3" fillId="14" borderId="0" xfId="0" applyFont="1" applyFill="1" applyBorder="1" applyAlignment="1">
      <alignment horizontal="center"/>
    </xf>
    <xf numFmtId="0" fontId="3" fillId="14" borderId="0" xfId="0" applyFont="1" applyFill="1" applyBorder="1" applyAlignment="1">
      <alignment vertical="top"/>
    </xf>
    <xf numFmtId="0" fontId="5" fillId="0" borderId="8" xfId="0" applyFont="1" applyBorder="1"/>
    <xf numFmtId="0" fontId="0" fillId="0" borderId="12" xfId="0" applyBorder="1"/>
    <xf numFmtId="0" fontId="11" fillId="14" borderId="0" xfId="0" applyFont="1" applyFill="1" applyBorder="1" applyAlignment="1">
      <alignment horizontal="center" vertical="top" wrapText="1"/>
    </xf>
    <xf numFmtId="2" fontId="3" fillId="14" borderId="0" xfId="0" applyNumberFormat="1" applyFont="1" applyFill="1" applyBorder="1" applyAlignment="1" applyProtection="1">
      <alignment horizontal="center"/>
      <protection locked="0"/>
    </xf>
    <xf numFmtId="0" fontId="11" fillId="14" borderId="0" xfId="0" applyFont="1" applyFill="1" applyBorder="1" applyAlignment="1">
      <alignment horizontal="center" vertical="center"/>
    </xf>
    <xf numFmtId="0" fontId="3" fillId="14" borderId="0" xfId="0" applyFont="1" applyFill="1" applyBorder="1" applyAlignment="1"/>
    <xf numFmtId="2" fontId="0" fillId="14" borderId="0" xfId="0" applyNumberFormat="1" applyFill="1" applyBorder="1" applyAlignment="1">
      <alignment horizontal="center"/>
    </xf>
    <xf numFmtId="0" fontId="1" fillId="14" borderId="12" xfId="0" applyFont="1" applyFill="1" applyBorder="1" applyAlignment="1">
      <alignment horizontal="left" vertical="top" wrapText="1"/>
    </xf>
    <xf numFmtId="0" fontId="1" fillId="14" borderId="34" xfId="0" applyFont="1" applyFill="1" applyBorder="1" applyAlignment="1">
      <alignment horizontal="left" vertical="top" wrapText="1"/>
    </xf>
    <xf numFmtId="0" fontId="1" fillId="14" borderId="11" xfId="0" applyFont="1" applyFill="1" applyBorder="1" applyAlignment="1">
      <alignment horizontal="left" vertical="top" wrapText="1"/>
    </xf>
    <xf numFmtId="0" fontId="1" fillId="14" borderId="7" xfId="0" applyFont="1" applyFill="1" applyBorder="1" applyAlignment="1">
      <alignment horizontal="left" vertical="top" wrapText="1"/>
    </xf>
    <xf numFmtId="0" fontId="1" fillId="14" borderId="0" xfId="0" applyFont="1" applyFill="1" applyBorder="1" applyAlignment="1">
      <alignment horizontal="left" vertical="top" wrapText="1"/>
    </xf>
    <xf numFmtId="0" fontId="1" fillId="14" borderId="8" xfId="0" applyFont="1" applyFill="1" applyBorder="1" applyAlignment="1">
      <alignment horizontal="left" vertical="top" wrapText="1"/>
    </xf>
    <xf numFmtId="0" fontId="1" fillId="14" borderId="13" xfId="0" applyFont="1" applyFill="1" applyBorder="1" applyAlignment="1">
      <alignment horizontal="left" vertical="top" wrapText="1"/>
    </xf>
    <xf numFmtId="0" fontId="1" fillId="14" borderId="20" xfId="0" applyFont="1" applyFill="1" applyBorder="1" applyAlignment="1">
      <alignment horizontal="left" vertical="top" wrapText="1"/>
    </xf>
    <xf numFmtId="0" fontId="1" fillId="14" borderId="19" xfId="0" applyFont="1" applyFill="1" applyBorder="1" applyAlignment="1">
      <alignment horizontal="left" vertical="top" wrapText="1"/>
    </xf>
    <xf numFmtId="0" fontId="11" fillId="14" borderId="0" xfId="0" applyFont="1" applyFill="1" applyBorder="1" applyAlignment="1">
      <alignment horizontal="center" vertical="top" wrapText="1"/>
    </xf>
    <xf numFmtId="2" fontId="3" fillId="14" borderId="0" xfId="0" applyNumberFormat="1" applyFont="1" applyFill="1" applyBorder="1" applyAlignment="1" applyProtection="1">
      <alignment horizontal="center"/>
      <protection locked="0"/>
    </xf>
    <xf numFmtId="0" fontId="1" fillId="14" borderId="0" xfId="0" applyFont="1" applyFill="1" applyBorder="1" applyAlignment="1">
      <alignment horizontal="center" wrapText="1"/>
    </xf>
    <xf numFmtId="0" fontId="11" fillId="14" borderId="0" xfId="0" applyFont="1" applyFill="1" applyBorder="1" applyAlignment="1">
      <alignment horizontal="center" vertical="center"/>
    </xf>
    <xf numFmtId="0" fontId="2" fillId="14" borderId="0" xfId="0" applyFont="1" applyFill="1" applyBorder="1" applyAlignment="1">
      <alignment horizontal="left" vertical="center" wrapText="1"/>
    </xf>
    <xf numFmtId="0" fontId="0" fillId="14" borderId="0" xfId="0" applyFont="1" applyFill="1" applyBorder="1" applyAlignment="1">
      <alignment horizontal="left" vertical="center" wrapText="1"/>
    </xf>
    <xf numFmtId="0" fontId="0" fillId="14" borderId="47" xfId="0" applyFont="1" applyFill="1" applyBorder="1" applyAlignment="1">
      <alignment horizontal="left"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4" fillId="9" borderId="4" xfId="0" applyFont="1" applyFill="1" applyBorder="1" applyAlignment="1">
      <alignment horizontal="center"/>
    </xf>
    <xf numFmtId="0" fontId="14" fillId="9" borderId="5" xfId="0" applyFont="1" applyFill="1" applyBorder="1" applyAlignment="1">
      <alignment horizontal="center"/>
    </xf>
    <xf numFmtId="0" fontId="14" fillId="9" borderId="3" xfId="0" applyFont="1" applyFill="1" applyBorder="1" applyAlignment="1">
      <alignment horizontal="center"/>
    </xf>
    <xf numFmtId="0" fontId="6" fillId="0" borderId="0" xfId="0" applyFont="1" applyBorder="1" applyAlignment="1">
      <alignment horizontal="left" wrapText="1"/>
    </xf>
    <xf numFmtId="0" fontId="1" fillId="8" borderId="4"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4" fillId="11" borderId="4" xfId="0" applyFont="1" applyFill="1" applyBorder="1" applyAlignment="1" applyProtection="1">
      <alignment horizontal="center" vertical="center"/>
    </xf>
    <xf numFmtId="0" fontId="14" fillId="11" borderId="5" xfId="0" applyFont="1" applyFill="1" applyBorder="1" applyAlignment="1" applyProtection="1">
      <alignment horizontal="center" vertical="center"/>
    </xf>
    <xf numFmtId="0" fontId="14" fillId="11" borderId="3" xfId="0" applyFont="1" applyFill="1" applyBorder="1" applyAlignment="1" applyProtection="1">
      <alignment horizontal="center" vertical="center"/>
    </xf>
    <xf numFmtId="0" fontId="10" fillId="14" borderId="0" xfId="0" applyFont="1" applyFill="1" applyBorder="1" applyAlignment="1" applyProtection="1">
      <alignment horizontal="left"/>
    </xf>
    <xf numFmtId="0" fontId="0" fillId="14" borderId="0" xfId="0" applyFont="1" applyFill="1" applyBorder="1" applyAlignment="1" applyProtection="1">
      <alignment horizontal="left"/>
    </xf>
    <xf numFmtId="0" fontId="2" fillId="14" borderId="0" xfId="0" applyFont="1" applyFill="1" applyBorder="1" applyAlignment="1" applyProtection="1">
      <alignment horizontal="left"/>
    </xf>
    <xf numFmtId="0" fontId="0" fillId="5" borderId="45" xfId="0" applyFont="1" applyFill="1" applyBorder="1" applyAlignment="1" applyProtection="1">
      <alignment horizontal="center" vertical="center"/>
    </xf>
    <xf numFmtId="0" fontId="0" fillId="5" borderId="52" xfId="0" applyFont="1" applyFill="1" applyBorder="1" applyAlignment="1" applyProtection="1">
      <alignment horizontal="center" vertical="center"/>
    </xf>
    <xf numFmtId="0" fontId="0" fillId="5" borderId="54" xfId="0" applyFont="1" applyFill="1" applyBorder="1" applyAlignment="1" applyProtection="1">
      <alignment horizontal="center" vertical="center"/>
    </xf>
    <xf numFmtId="0" fontId="0" fillId="5" borderId="47" xfId="0" applyFont="1" applyFill="1" applyBorder="1" applyAlignment="1" applyProtection="1">
      <alignment horizontal="center" vertical="center"/>
    </xf>
    <xf numFmtId="0" fontId="0" fillId="5" borderId="48" xfId="0" applyFont="1" applyFill="1" applyBorder="1" applyAlignment="1" applyProtection="1">
      <alignment horizontal="center" vertical="center"/>
    </xf>
    <xf numFmtId="0" fontId="0" fillId="5" borderId="55" xfId="0" applyFont="1" applyFill="1" applyBorder="1" applyAlignment="1" applyProtection="1">
      <alignment horizontal="center" vertical="center"/>
    </xf>
    <xf numFmtId="0" fontId="0" fillId="3" borderId="1" xfId="0" applyFill="1" applyBorder="1" applyAlignment="1" applyProtection="1">
      <alignment horizontal="center" vertical="center"/>
      <protection locked="0"/>
    </xf>
    <xf numFmtId="0" fontId="1" fillId="5" borderId="45" xfId="0" applyFont="1" applyFill="1" applyBorder="1" applyAlignment="1" applyProtection="1">
      <alignment horizontal="center" vertical="center"/>
      <protection locked="0"/>
    </xf>
    <xf numFmtId="0" fontId="1" fillId="5" borderId="53" xfId="0" applyFont="1" applyFill="1" applyBorder="1" applyAlignment="1" applyProtection="1">
      <alignment horizontal="center" vertical="center"/>
      <protection locked="0"/>
    </xf>
    <xf numFmtId="0" fontId="1" fillId="5" borderId="52" xfId="0" applyFont="1" applyFill="1" applyBorder="1" applyAlignment="1" applyProtection="1">
      <alignment horizontal="center" vertical="center"/>
      <protection locked="0"/>
    </xf>
    <xf numFmtId="0" fontId="1" fillId="5" borderId="54"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1" fillId="5" borderId="47" xfId="0" applyFont="1" applyFill="1" applyBorder="1" applyAlignment="1" applyProtection="1">
      <alignment horizontal="center" vertical="center"/>
      <protection locked="0"/>
    </xf>
    <xf numFmtId="0" fontId="1" fillId="5" borderId="48" xfId="0"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0" fontId="1" fillId="5" borderId="55"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xf>
    <xf numFmtId="0" fontId="14" fillId="5" borderId="5" xfId="0" applyFont="1" applyFill="1" applyBorder="1" applyAlignment="1" applyProtection="1">
      <alignment horizontal="center" vertical="center"/>
    </xf>
    <xf numFmtId="0" fontId="14" fillId="5" borderId="3" xfId="0" applyFont="1" applyFill="1" applyBorder="1" applyAlignment="1" applyProtection="1">
      <alignment horizontal="center" vertical="center"/>
    </xf>
    <xf numFmtId="0" fontId="0" fillId="17" borderId="1" xfId="0" applyFont="1" applyFill="1" applyBorder="1" applyAlignment="1">
      <alignment horizontal="center" vertical="center"/>
    </xf>
    <xf numFmtId="0" fontId="0" fillId="3" borderId="1" xfId="0" applyFill="1" applyBorder="1" applyAlignment="1" applyProtection="1">
      <alignment horizontal="center"/>
      <protection locked="0"/>
    </xf>
    <xf numFmtId="0" fontId="0" fillId="3" borderId="45" xfId="0" applyFill="1" applyBorder="1" applyAlignment="1" applyProtection="1">
      <alignment horizontal="left" vertical="top"/>
      <protection locked="0"/>
    </xf>
    <xf numFmtId="0" fontId="0" fillId="3" borderId="53" xfId="0" applyFill="1" applyBorder="1" applyAlignment="1" applyProtection="1">
      <alignment horizontal="left" vertical="top"/>
      <protection locked="0"/>
    </xf>
    <xf numFmtId="0" fontId="0" fillId="3" borderId="52" xfId="0" applyFill="1" applyBorder="1" applyAlignment="1" applyProtection="1">
      <alignment horizontal="left" vertical="top"/>
      <protection locked="0"/>
    </xf>
    <xf numFmtId="0" fontId="0" fillId="3" borderId="54"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47" xfId="0" applyFill="1" applyBorder="1" applyAlignment="1" applyProtection="1">
      <alignment horizontal="left" vertical="top"/>
      <protection locked="0"/>
    </xf>
    <xf numFmtId="0" fontId="0" fillId="3" borderId="48" xfId="0" applyFill="1" applyBorder="1" applyAlignment="1" applyProtection="1">
      <alignment horizontal="left" vertical="top"/>
      <protection locked="0"/>
    </xf>
    <xf numFmtId="0" fontId="0" fillId="3" borderId="42" xfId="0" applyFill="1" applyBorder="1" applyAlignment="1" applyProtection="1">
      <alignment horizontal="left" vertical="top"/>
      <protection locked="0"/>
    </xf>
    <xf numFmtId="0" fontId="0" fillId="3" borderId="55" xfId="0" applyFill="1" applyBorder="1" applyAlignment="1" applyProtection="1">
      <alignment horizontal="left" vertical="top"/>
      <protection locked="0"/>
    </xf>
    <xf numFmtId="0" fontId="14" fillId="17" borderId="4" xfId="0" applyFont="1" applyFill="1" applyBorder="1" applyAlignment="1">
      <alignment horizontal="center" vertical="center"/>
    </xf>
    <xf numFmtId="0" fontId="14" fillId="17" borderId="5" xfId="0" applyFont="1" applyFill="1" applyBorder="1" applyAlignment="1">
      <alignment horizontal="center" vertical="center"/>
    </xf>
    <xf numFmtId="0" fontId="14" fillId="17"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3"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20"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2" xfId="0" applyFont="1" applyFill="1" applyBorder="1" applyAlignment="1">
      <alignment horizontal="center" vertical="center" wrapText="1"/>
    </xf>
    <xf numFmtId="0" fontId="11" fillId="6" borderId="34" xfId="0" applyFont="1" applyFill="1" applyBorder="1" applyAlignment="1">
      <alignment horizontal="center" vertical="center" wrapText="1"/>
    </xf>
    <xf numFmtId="4" fontId="1" fillId="10" borderId="4" xfId="0" applyNumberFormat="1" applyFont="1" applyFill="1" applyBorder="1" applyAlignment="1" applyProtection="1">
      <alignment horizontal="center" vertical="center"/>
    </xf>
    <xf numFmtId="4" fontId="1" fillId="10" borderId="5" xfId="0" applyNumberFormat="1" applyFont="1" applyFill="1" applyBorder="1" applyAlignment="1" applyProtection="1">
      <alignment horizontal="center" vertical="center"/>
    </xf>
    <xf numFmtId="4" fontId="1" fillId="10" borderId="3" xfId="0" applyNumberFormat="1" applyFont="1" applyFill="1" applyBorder="1" applyAlignment="1" applyProtection="1">
      <alignment horizontal="center" vertical="center"/>
    </xf>
    <xf numFmtId="4" fontId="1" fillId="2" borderId="4" xfId="0" applyNumberFormat="1" applyFont="1" applyFill="1" applyBorder="1" applyAlignment="1" applyProtection="1">
      <alignment horizontal="center" vertical="center"/>
    </xf>
    <xf numFmtId="4" fontId="1" fillId="2" borderId="5" xfId="0" applyNumberFormat="1" applyFont="1" applyFill="1" applyBorder="1" applyAlignment="1" applyProtection="1">
      <alignment horizontal="center" vertical="center"/>
    </xf>
    <xf numFmtId="4" fontId="1" fillId="2" borderId="3" xfId="0" applyNumberFormat="1" applyFont="1" applyFill="1" applyBorder="1" applyAlignment="1" applyProtection="1">
      <alignment horizontal="center" vertical="center"/>
    </xf>
    <xf numFmtId="0" fontId="1" fillId="8" borderId="4" xfId="0" applyFont="1" applyFill="1" applyBorder="1" applyAlignment="1" applyProtection="1">
      <alignment horizontal="center" vertical="center"/>
    </xf>
    <xf numFmtId="0" fontId="1" fillId="8" borderId="5" xfId="0" applyFont="1" applyFill="1" applyBorder="1" applyAlignment="1" applyProtection="1">
      <alignment horizontal="center" vertical="center"/>
    </xf>
    <xf numFmtId="0" fontId="1" fillId="8" borderId="3" xfId="0" applyFont="1" applyFill="1" applyBorder="1" applyAlignment="1" applyProtection="1">
      <alignment horizontal="center" vertical="center"/>
    </xf>
    <xf numFmtId="0" fontId="1" fillId="10" borderId="6" xfId="0" applyFont="1" applyFill="1" applyBorder="1" applyAlignment="1" applyProtection="1">
      <alignment horizontal="center" vertical="center" textRotation="90" wrapText="1"/>
    </xf>
    <xf numFmtId="0" fontId="1" fillId="10" borderId="39" xfId="0" applyFont="1" applyFill="1" applyBorder="1" applyAlignment="1" applyProtection="1">
      <alignment horizontal="center" vertical="center" textRotation="90" wrapText="1"/>
    </xf>
    <xf numFmtId="0" fontId="1" fillId="10" borderId="10" xfId="0" applyFont="1" applyFill="1" applyBorder="1" applyAlignment="1" applyProtection="1">
      <alignment horizontal="center" vertical="center" textRotation="90" wrapText="1"/>
    </xf>
    <xf numFmtId="0" fontId="1" fillId="2" borderId="6" xfId="0" applyFont="1" applyFill="1" applyBorder="1" applyAlignment="1" applyProtection="1">
      <alignment horizontal="center" vertical="center" textRotation="90" wrapText="1"/>
    </xf>
    <xf numFmtId="0" fontId="1" fillId="2" borderId="39" xfId="0" applyFont="1" applyFill="1" applyBorder="1" applyAlignment="1" applyProtection="1">
      <alignment horizontal="center" vertical="center" textRotation="90" wrapText="1"/>
    </xf>
    <xf numFmtId="0" fontId="1" fillId="2" borderId="10" xfId="0" applyFont="1" applyFill="1" applyBorder="1" applyAlignment="1" applyProtection="1">
      <alignment horizontal="center" vertical="center" textRotation="90" wrapText="1"/>
    </xf>
    <xf numFmtId="0" fontId="14" fillId="16" borderId="7" xfId="0" applyFont="1" applyFill="1" applyBorder="1" applyAlignment="1" applyProtection="1">
      <alignment horizontal="center" vertical="center"/>
    </xf>
    <xf numFmtId="0" fontId="14" fillId="16" borderId="0" xfId="0" applyFont="1" applyFill="1" applyBorder="1" applyAlignment="1" applyProtection="1">
      <alignment horizontal="center" vertical="center"/>
    </xf>
    <xf numFmtId="4" fontId="0" fillId="6" borderId="61" xfId="0" applyNumberFormat="1" applyFont="1" applyFill="1" applyBorder="1" applyAlignment="1">
      <alignment horizontal="center" vertical="center"/>
    </xf>
    <xf numFmtId="4" fontId="0" fillId="6" borderId="9" xfId="0" applyNumberFormat="1" applyFont="1" applyFill="1" applyBorder="1" applyAlignment="1">
      <alignment horizontal="center" vertical="center"/>
    </xf>
    <xf numFmtId="0" fontId="1" fillId="0" borderId="59" xfId="0" applyFont="1" applyFill="1" applyBorder="1" applyAlignment="1">
      <alignment horizontal="center"/>
    </xf>
    <xf numFmtId="0" fontId="1" fillId="0" borderId="56" xfId="0" applyFont="1" applyFill="1" applyBorder="1" applyAlignment="1">
      <alignment horizontal="center"/>
    </xf>
    <xf numFmtId="0" fontId="1" fillId="0" borderId="60" xfId="0" applyFont="1" applyFill="1" applyBorder="1" applyAlignment="1">
      <alignment horizontal="center"/>
    </xf>
    <xf numFmtId="4" fontId="1" fillId="20" borderId="4" xfId="0" applyNumberFormat="1" applyFont="1" applyFill="1" applyBorder="1" applyAlignment="1">
      <alignment horizontal="center"/>
    </xf>
    <xf numFmtId="4" fontId="1" fillId="20" borderId="5" xfId="0" applyNumberFormat="1" applyFont="1" applyFill="1" applyBorder="1" applyAlignment="1">
      <alignment horizontal="center"/>
    </xf>
    <xf numFmtId="4" fontId="1" fillId="20" borderId="3" xfId="0" applyNumberFormat="1" applyFont="1" applyFill="1" applyBorder="1" applyAlignment="1">
      <alignment horizontal="center"/>
    </xf>
    <xf numFmtId="4" fontId="0" fillId="10" borderId="46" xfId="0" applyNumberFormat="1" applyFont="1" applyFill="1" applyBorder="1" applyAlignment="1">
      <alignment horizontal="center" vertical="center" wrapText="1"/>
    </xf>
    <xf numFmtId="4" fontId="0" fillId="10" borderId="29" xfId="0" applyNumberFormat="1" applyFont="1" applyFill="1" applyBorder="1" applyAlignment="1">
      <alignment horizontal="center" vertical="center" wrapText="1"/>
    </xf>
    <xf numFmtId="4" fontId="0" fillId="2" borderId="24" xfId="0" applyNumberFormat="1" applyFont="1" applyFill="1" applyBorder="1" applyAlignment="1">
      <alignment horizontal="center" vertical="center"/>
    </xf>
    <xf numFmtId="4" fontId="0" fillId="6" borderId="1" xfId="0" applyNumberFormat="1" applyFont="1" applyFill="1" applyBorder="1" applyAlignment="1">
      <alignment horizontal="left" vertical="center"/>
    </xf>
    <xf numFmtId="4" fontId="0" fillId="6" borderId="28" xfId="0" applyNumberFormat="1" applyFont="1" applyFill="1" applyBorder="1" applyAlignment="1">
      <alignment horizontal="left" vertical="center"/>
    </xf>
    <xf numFmtId="4" fontId="0" fillId="6" borderId="40" xfId="0" applyNumberFormat="1" applyFont="1" applyFill="1" applyBorder="1" applyAlignment="1">
      <alignment horizontal="left" vertical="center"/>
    </xf>
    <xf numFmtId="4" fontId="1" fillId="10" borderId="6" xfId="0" applyNumberFormat="1" applyFont="1" applyFill="1" applyBorder="1" applyAlignment="1">
      <alignment horizontal="center" vertical="center" textRotation="90" wrapText="1"/>
    </xf>
    <xf numFmtId="4" fontId="1" fillId="10" borderId="39" xfId="0" applyNumberFormat="1" applyFont="1" applyFill="1" applyBorder="1" applyAlignment="1">
      <alignment horizontal="center" vertical="center" textRotation="90" wrapText="1"/>
    </xf>
    <xf numFmtId="4" fontId="1" fillId="10" borderId="10" xfId="0" applyNumberFormat="1" applyFont="1" applyFill="1" applyBorder="1" applyAlignment="1">
      <alignment horizontal="center" vertical="center" textRotation="90" wrapText="1"/>
    </xf>
    <xf numFmtId="4" fontId="1" fillId="2" borderId="6" xfId="0" applyNumberFormat="1" applyFont="1" applyFill="1" applyBorder="1" applyAlignment="1">
      <alignment horizontal="center" vertical="center" textRotation="90" wrapText="1"/>
    </xf>
    <xf numFmtId="4" fontId="1" fillId="2" borderId="39" xfId="0" applyNumberFormat="1" applyFont="1" applyFill="1" applyBorder="1" applyAlignment="1">
      <alignment horizontal="center" vertical="center" textRotation="90" wrapText="1"/>
    </xf>
    <xf numFmtId="4" fontId="1" fillId="2" borderId="10" xfId="0" applyNumberFormat="1" applyFont="1" applyFill="1" applyBorder="1" applyAlignment="1">
      <alignment horizontal="center" vertical="center" textRotation="90" wrapText="1"/>
    </xf>
    <xf numFmtId="2" fontId="1" fillId="20" borderId="4" xfId="0" applyNumberFormat="1" applyFont="1" applyFill="1" applyBorder="1" applyAlignment="1">
      <alignment horizontal="center"/>
    </xf>
    <xf numFmtId="2" fontId="1" fillId="20" borderId="5" xfId="0" applyNumberFormat="1" applyFont="1" applyFill="1" applyBorder="1" applyAlignment="1">
      <alignment horizontal="center"/>
    </xf>
    <xf numFmtId="2" fontId="1" fillId="20" borderId="3" xfId="0" applyNumberFormat="1" applyFont="1" applyFill="1" applyBorder="1" applyAlignment="1">
      <alignment horizontal="center"/>
    </xf>
    <xf numFmtId="0" fontId="17" fillId="9" borderId="4"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0" fontId="14" fillId="8" borderId="3" xfId="0" applyFont="1" applyFill="1" applyBorder="1" applyAlignment="1">
      <alignment horizontal="center" vertical="center"/>
    </xf>
    <xf numFmtId="0" fontId="1" fillId="19" borderId="1" xfId="0" applyFont="1" applyFill="1" applyBorder="1" applyAlignment="1">
      <alignment horizontal="center" vertical="center" textRotation="255"/>
    </xf>
    <xf numFmtId="0" fontId="22" fillId="19" borderId="1" xfId="0" applyFont="1" applyFill="1" applyBorder="1" applyAlignment="1">
      <alignment horizontal="center" vertical="center"/>
    </xf>
    <xf numFmtId="0" fontId="22" fillId="14" borderId="0" xfId="0" applyFont="1" applyFill="1" applyBorder="1" applyAlignment="1">
      <alignment horizontal="center" vertical="center"/>
    </xf>
    <xf numFmtId="0" fontId="21" fillId="18" borderId="45" xfId="0" applyFont="1" applyFill="1" applyBorder="1" applyAlignment="1">
      <alignment horizontal="center" vertical="center" wrapText="1"/>
    </xf>
    <xf numFmtId="0" fontId="21" fillId="18" borderId="48" xfId="0" applyFont="1" applyFill="1" applyBorder="1" applyAlignment="1">
      <alignment horizontal="center" vertical="center" wrapText="1"/>
    </xf>
    <xf numFmtId="0" fontId="1" fillId="4" borderId="1" xfId="0" applyFont="1" applyFill="1" applyBorder="1" applyAlignment="1">
      <alignment horizontal="center" vertical="center" textRotation="255"/>
    </xf>
    <xf numFmtId="0" fontId="6" fillId="0" borderId="20" xfId="0" applyFont="1" applyBorder="1" applyAlignment="1">
      <alignment vertical="center" wrapText="1"/>
    </xf>
    <xf numFmtId="0" fontId="0" fillId="0" borderId="20" xfId="0" applyBorder="1" applyAlignment="1">
      <alignment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3" fillId="14" borderId="0" xfId="0" applyFont="1" applyFill="1" applyBorder="1" applyAlignment="1">
      <alignment horizontal="center" vertical="center"/>
    </xf>
  </cellXfs>
  <cellStyles count="1">
    <cellStyle name="Normale" xfId="0" builtinId="0"/>
  </cellStyles>
  <dxfs count="5">
    <dxf>
      <font>
        <color theme="1"/>
      </font>
      <fill>
        <patternFill>
          <bgColor theme="9" tint="0.59996337778862885"/>
        </patternFill>
      </fill>
      <border>
        <left style="thin">
          <color auto="1"/>
        </left>
        <right style="thin">
          <color auto="1"/>
        </right>
        <top style="thin">
          <color auto="1"/>
        </top>
        <bottom style="thin">
          <color auto="1"/>
        </bottom>
        <vertical/>
        <horizontal/>
      </border>
    </dxf>
    <dxf>
      <font>
        <color auto="1"/>
      </font>
      <fill>
        <patternFill>
          <bgColor rgb="FFFFFFCC"/>
        </patternFill>
      </fill>
      <border>
        <left style="thin">
          <color auto="1"/>
        </left>
        <right style="thin">
          <color auto="1"/>
        </right>
        <top style="thin">
          <color auto="1"/>
        </top>
        <bottom style="thin">
          <color auto="1"/>
        </bottom>
        <vertical/>
        <horizontal/>
      </border>
    </dxf>
    <dxf>
      <font>
        <color theme="1"/>
      </font>
    </dxf>
    <dxf>
      <font>
        <color theme="1"/>
      </font>
      <fill>
        <patternFill>
          <bgColor theme="9" tint="0.59996337778862885"/>
        </patternFill>
      </fill>
      <border>
        <left style="thin">
          <color auto="1"/>
        </left>
        <right style="thin">
          <color auto="1"/>
        </right>
        <top style="thin">
          <color auto="1"/>
        </top>
        <bottom style="thin">
          <color auto="1"/>
        </bottom>
        <vertical/>
        <horizontal/>
      </border>
    </dxf>
    <dxf>
      <font>
        <b/>
        <i val="0"/>
        <color theme="1"/>
      </font>
      <fill>
        <patternFill>
          <bgColor theme="9" tint="0.59996337778862885"/>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88800"/>
      <color rgb="FFCC9900"/>
      <color rgb="FFC9A661"/>
      <color rgb="FFFFFFCC"/>
      <color rgb="FFC1F0B0"/>
      <color rgb="FFFFFF99"/>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Andamento flussi di cassa</a:t>
            </a:r>
          </a:p>
        </c:rich>
      </c:tx>
      <c:overlay val="0"/>
    </c:title>
    <c:autoTitleDeleted val="0"/>
    <c:plotArea>
      <c:layout>
        <c:manualLayout>
          <c:layoutTarget val="inner"/>
          <c:xMode val="edge"/>
          <c:yMode val="edge"/>
          <c:x val="0.11849171365275496"/>
          <c:y val="0.11252292858464058"/>
          <c:w val="0.79782582564714311"/>
          <c:h val="0.79763942683429156"/>
        </c:manualLayout>
      </c:layout>
      <c:barChart>
        <c:barDir val="col"/>
        <c:grouping val="clustered"/>
        <c:varyColors val="0"/>
        <c:ser>
          <c:idx val="0"/>
          <c:order val="0"/>
          <c:invertIfNegative val="0"/>
          <c:cat>
            <c:strRef>
              <c:f>'Indicatori economici'!$E$19:$AI$19</c:f>
              <c:strCache>
                <c:ptCount val="1"/>
                <c:pt idx="0">
                  <c:v>0</c:v>
                </c:pt>
              </c:strCache>
            </c:strRef>
          </c:cat>
          <c:val>
            <c:numRef>
              <c:f>'Indicatori economici'!$F$19:$AI$19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C72B-42BF-875E-E85E7947DDAD}"/>
            </c:ext>
          </c:extLst>
        </c:ser>
        <c:ser>
          <c:idx val="3"/>
          <c:order val="1"/>
          <c:spPr>
            <a:solidFill>
              <a:srgbClr val="00B050"/>
            </a:solidFill>
            <a:ln>
              <a:solidFill>
                <a:schemeClr val="tx1"/>
              </a:solidFill>
            </a:ln>
            <a:effectLst>
              <a:outerShdw blurRad="50800" dist="50800" dir="5400000" algn="ctr" rotWithShape="0">
                <a:schemeClr val="bg1"/>
              </a:outerShdw>
            </a:effectLst>
          </c:spPr>
          <c:invertIfNegative val="1"/>
          <c:cat>
            <c:strRef>
              <c:f>'Indicatori economici'!$E$19:$AI$19</c:f>
              <c:strCache>
                <c:ptCount val="1"/>
                <c:pt idx="0">
                  <c:v>0</c:v>
                </c:pt>
              </c:strCache>
            </c:strRef>
          </c:cat>
          <c:val>
            <c:numRef>
              <c:f>'Indicatori economici'!$E$21:$AI$21</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4="http://schemas.microsoft.com/office/drawing/2007/8/2/chart" uri="{6F2FDCE9-48DA-4B69-8628-5D25D57E5C99}">
              <c14:invertSolidFillFmt>
                <c14:spPr xmlns:c14="http://schemas.microsoft.com/office/drawing/2007/8/2/chart">
                  <a:solidFill>
                    <a:srgbClr val="FF0000"/>
                  </a:solidFill>
                  <a:ln>
                    <a:solidFill>
                      <a:schemeClr val="tx1"/>
                    </a:solidFill>
                  </a:ln>
                  <a:effectLst>
                    <a:outerShdw blurRad="50800" dist="50800" dir="5400000" algn="ctr" rotWithShape="0">
                      <a:schemeClr val="bg1"/>
                    </a:outerShdw>
                  </a:effectLst>
                </c14:spPr>
              </c14:invertSolidFillFmt>
            </c:ext>
            <c:ext xmlns:c16="http://schemas.microsoft.com/office/drawing/2014/chart" uri="{C3380CC4-5D6E-409C-BE32-E72D297353CC}">
              <c16:uniqueId val="{00000001-C72B-42BF-875E-E85E7947DDAD}"/>
            </c:ext>
          </c:extLst>
        </c:ser>
        <c:dLbls>
          <c:showLegendKey val="0"/>
          <c:showVal val="0"/>
          <c:showCatName val="0"/>
          <c:showSerName val="0"/>
          <c:showPercent val="0"/>
          <c:showBubbleSize val="0"/>
        </c:dLbls>
        <c:gapWidth val="150"/>
        <c:axId val="197254144"/>
        <c:axId val="197256320"/>
      </c:barChart>
      <c:catAx>
        <c:axId val="197254144"/>
        <c:scaling>
          <c:orientation val="minMax"/>
        </c:scaling>
        <c:delete val="0"/>
        <c:axPos val="b"/>
        <c:title>
          <c:tx>
            <c:rich>
              <a:bodyPr/>
              <a:lstStyle/>
              <a:p>
                <a:pPr>
                  <a:defRPr sz="1200"/>
                </a:pPr>
                <a:r>
                  <a:rPr lang="it-IT" sz="1200"/>
                  <a:t>Anni</a:t>
                </a:r>
              </a:p>
            </c:rich>
          </c:tx>
          <c:layout>
            <c:manualLayout>
              <c:xMode val="edge"/>
              <c:yMode val="edge"/>
              <c:x val="0.9315748906982505"/>
              <c:y val="0.34952634525333393"/>
            </c:manualLayout>
          </c:layout>
          <c:overlay val="0"/>
        </c:title>
        <c:numFmt formatCode="General" sourceLinked="1"/>
        <c:majorTickMark val="out"/>
        <c:minorTickMark val="none"/>
        <c:tickLblPos val="nextTo"/>
        <c:crossAx val="197256320"/>
        <c:crossesAt val="0"/>
        <c:auto val="1"/>
        <c:lblAlgn val="ctr"/>
        <c:lblOffset val="100"/>
        <c:tickLblSkip val="1"/>
        <c:noMultiLvlLbl val="0"/>
      </c:catAx>
      <c:valAx>
        <c:axId val="197256320"/>
        <c:scaling>
          <c:orientation val="minMax"/>
        </c:scaling>
        <c:delete val="0"/>
        <c:axPos val="l"/>
        <c:majorGridlines/>
        <c:title>
          <c:tx>
            <c:rich>
              <a:bodyPr rot="0" vert="horz"/>
              <a:lstStyle/>
              <a:p>
                <a:pPr>
                  <a:defRPr sz="1200"/>
                </a:pPr>
                <a:r>
                  <a:rPr lang="it-IT" sz="1200"/>
                  <a:t>Euro</a:t>
                </a:r>
              </a:p>
            </c:rich>
          </c:tx>
          <c:layout>
            <c:manualLayout>
              <c:xMode val="edge"/>
              <c:yMode val="edge"/>
              <c:x val="5.7936210625338859E-2"/>
              <c:y val="2.0942463281354066E-2"/>
            </c:manualLayout>
          </c:layout>
          <c:overlay val="0"/>
        </c:title>
        <c:numFmt formatCode="#,##0" sourceLinked="0"/>
        <c:majorTickMark val="out"/>
        <c:minorTickMark val="none"/>
        <c:tickLblPos val="nextTo"/>
        <c:crossAx val="19725414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595313</xdr:colOff>
      <xdr:row>24</xdr:row>
      <xdr:rowOff>190500</xdr:rowOff>
    </xdr:from>
    <xdr:to>
      <xdr:col>22</xdr:col>
      <xdr:colOff>378123</xdr:colOff>
      <xdr:row>41</xdr:row>
      <xdr:rowOff>147976</xdr:rowOff>
    </xdr:to>
    <xdr:graphicFrame macro="">
      <xdr:nvGraphicFramePr>
        <xdr:cNvPr id="3" name="Gra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NYB~1\AppData\Local\Temp\Allegato%202_Interventi%20Beauclimat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costi benefici "/>
      <sheetName val="Analisi costi benefici att"/>
      <sheetName val="Elenchi menu"/>
      <sheetName val="Dati combustibile"/>
      <sheetName val="Tabelle da inserire in BCL"/>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M44"/>
  <sheetViews>
    <sheetView workbookViewId="0">
      <selection activeCell="H5" sqref="H5"/>
    </sheetView>
  </sheetViews>
  <sheetFormatPr defaultRowHeight="15" x14ac:dyDescent="0.25"/>
  <cols>
    <col min="1" max="1" width="2.28515625" style="7" customWidth="1"/>
    <col min="2" max="2" width="33.7109375" customWidth="1"/>
    <col min="3" max="3" width="87.28515625" customWidth="1"/>
    <col min="4" max="4" width="4.7109375" customWidth="1"/>
    <col min="5" max="5" width="31.28515625" customWidth="1"/>
    <col min="6" max="6" width="10.28515625" customWidth="1"/>
    <col min="7" max="7" width="10.5703125" customWidth="1"/>
    <col min="8" max="8" width="10" customWidth="1"/>
    <col min="9" max="10" width="11.140625" customWidth="1"/>
    <col min="13" max="13" width="29.7109375" customWidth="1"/>
  </cols>
  <sheetData>
    <row r="1" spans="1:13" s="279" customFormat="1" ht="29.25" customHeight="1" x14ac:dyDescent="0.25">
      <c r="A1" s="283"/>
      <c r="B1" s="284" t="s">
        <v>261</v>
      </c>
      <c r="C1" s="285"/>
    </row>
    <row r="2" spans="1:13" s="279" customFormat="1" ht="11.25" customHeight="1" x14ac:dyDescent="0.25">
      <c r="A2" s="43"/>
      <c r="B2" s="345"/>
      <c r="C2" s="349"/>
    </row>
    <row r="3" spans="1:13" s="279" customFormat="1" x14ac:dyDescent="0.25">
      <c r="A3" s="43"/>
      <c r="B3" s="9" t="s">
        <v>255</v>
      </c>
      <c r="C3" s="349"/>
    </row>
    <row r="4" spans="1:13" s="279" customFormat="1" x14ac:dyDescent="0.25">
      <c r="A4" s="43"/>
      <c r="B4" s="223"/>
      <c r="C4" s="482" t="s">
        <v>259</v>
      </c>
    </row>
    <row r="5" spans="1:13" s="279" customFormat="1" x14ac:dyDescent="0.25">
      <c r="A5" s="43"/>
      <c r="B5" s="224"/>
      <c r="C5" s="482" t="s">
        <v>249</v>
      </c>
    </row>
    <row r="6" spans="1:13" s="279" customFormat="1" ht="15.75" thickBot="1" x14ac:dyDescent="0.3">
      <c r="A6" s="43"/>
      <c r="B6" s="187"/>
      <c r="C6" s="482" t="s">
        <v>260</v>
      </c>
    </row>
    <row r="7" spans="1:13" s="279" customFormat="1" ht="10.5" customHeight="1" x14ac:dyDescent="0.25">
      <c r="A7" s="43"/>
      <c r="B7" s="345"/>
      <c r="C7" s="349"/>
      <c r="E7" s="489" t="s">
        <v>358</v>
      </c>
      <c r="F7" s="490"/>
      <c r="G7" s="490"/>
      <c r="H7" s="490"/>
      <c r="I7" s="490"/>
      <c r="J7" s="490"/>
      <c r="K7" s="490"/>
      <c r="L7" s="490"/>
      <c r="M7" s="491"/>
    </row>
    <row r="8" spans="1:13" s="279" customFormat="1" x14ac:dyDescent="0.25">
      <c r="A8" s="43"/>
      <c r="B8" s="9" t="s">
        <v>250</v>
      </c>
      <c r="C8" s="349"/>
      <c r="E8" s="492"/>
      <c r="F8" s="493"/>
      <c r="G8" s="493"/>
      <c r="H8" s="493"/>
      <c r="I8" s="493"/>
      <c r="J8" s="493"/>
      <c r="K8" s="493"/>
      <c r="L8" s="493"/>
      <c r="M8" s="494"/>
    </row>
    <row r="9" spans="1:13" s="279" customFormat="1" x14ac:dyDescent="0.25">
      <c r="A9" s="43"/>
      <c r="B9" s="346"/>
      <c r="C9" s="482" t="s">
        <v>252</v>
      </c>
      <c r="E9" s="492"/>
      <c r="F9" s="493"/>
      <c r="G9" s="493"/>
      <c r="H9" s="493"/>
      <c r="I9" s="493"/>
      <c r="J9" s="493"/>
      <c r="K9" s="493"/>
      <c r="L9" s="493"/>
      <c r="M9" s="494"/>
    </row>
    <row r="10" spans="1:13" s="279" customFormat="1" x14ac:dyDescent="0.25">
      <c r="A10" s="43"/>
      <c r="B10" s="5"/>
      <c r="C10" s="482" t="s">
        <v>251</v>
      </c>
      <c r="E10" s="492"/>
      <c r="F10" s="493"/>
      <c r="G10" s="493"/>
      <c r="H10" s="493"/>
      <c r="I10" s="493"/>
      <c r="J10" s="493"/>
      <c r="K10" s="493"/>
      <c r="L10" s="493"/>
      <c r="M10" s="494"/>
    </row>
    <row r="11" spans="1:13" s="279" customFormat="1" x14ac:dyDescent="0.25">
      <c r="A11" s="43"/>
      <c r="B11" s="49"/>
      <c r="C11" s="482" t="s">
        <v>253</v>
      </c>
      <c r="E11" s="492"/>
      <c r="F11" s="493"/>
      <c r="G11" s="493"/>
      <c r="H11" s="493"/>
      <c r="I11" s="493"/>
      <c r="J11" s="493"/>
      <c r="K11" s="493"/>
      <c r="L11" s="493"/>
      <c r="M11" s="494"/>
    </row>
    <row r="12" spans="1:13" s="279" customFormat="1" x14ac:dyDescent="0.25">
      <c r="A12" s="43"/>
      <c r="B12" s="222"/>
      <c r="C12" s="482" t="s">
        <v>254</v>
      </c>
      <c r="E12" s="492"/>
      <c r="F12" s="493"/>
      <c r="G12" s="493"/>
      <c r="H12" s="493"/>
      <c r="I12" s="493"/>
      <c r="J12" s="493"/>
      <c r="K12" s="493"/>
      <c r="L12" s="493"/>
      <c r="M12" s="494"/>
    </row>
    <row r="13" spans="1:13" s="279" customFormat="1" ht="15.75" thickBot="1" x14ac:dyDescent="0.3">
      <c r="A13" s="45"/>
      <c r="B13" s="350"/>
      <c r="C13" s="351"/>
      <c r="E13" s="492"/>
      <c r="F13" s="493"/>
      <c r="G13" s="493"/>
      <c r="H13" s="493"/>
      <c r="I13" s="493"/>
      <c r="J13" s="493"/>
      <c r="K13" s="493"/>
      <c r="L13" s="493"/>
      <c r="M13" s="494"/>
    </row>
    <row r="14" spans="1:13" s="279" customFormat="1" ht="15.75" thickBot="1" x14ac:dyDescent="0.3">
      <c r="E14" s="492"/>
      <c r="F14" s="493"/>
      <c r="G14" s="493"/>
      <c r="H14" s="493"/>
      <c r="I14" s="493"/>
      <c r="J14" s="493"/>
      <c r="K14" s="493"/>
      <c r="L14" s="493"/>
      <c r="M14" s="494"/>
    </row>
    <row r="15" spans="1:13" ht="29.25" customHeight="1" thickBot="1" x14ac:dyDescent="0.3">
      <c r="A15" s="483"/>
      <c r="B15" s="281" t="s">
        <v>263</v>
      </c>
      <c r="C15" s="282" t="s">
        <v>262</v>
      </c>
      <c r="E15" s="492"/>
      <c r="F15" s="493"/>
      <c r="G15" s="493"/>
      <c r="H15" s="493"/>
      <c r="I15" s="493"/>
      <c r="J15" s="493"/>
      <c r="K15" s="493"/>
      <c r="L15" s="493"/>
      <c r="M15" s="494"/>
    </row>
    <row r="16" spans="1:13" ht="45" x14ac:dyDescent="0.25">
      <c r="A16" s="43"/>
      <c r="B16" s="188" t="s">
        <v>198</v>
      </c>
      <c r="C16" s="280" t="s">
        <v>264</v>
      </c>
      <c r="E16" s="492"/>
      <c r="F16" s="493"/>
      <c r="G16" s="493"/>
      <c r="H16" s="493"/>
      <c r="I16" s="493"/>
      <c r="J16" s="493"/>
      <c r="K16" s="493"/>
      <c r="L16" s="493"/>
      <c r="M16" s="494"/>
    </row>
    <row r="17" spans="1:13" ht="30" x14ac:dyDescent="0.25">
      <c r="A17" s="43"/>
      <c r="B17" s="185" t="s">
        <v>199</v>
      </c>
      <c r="C17" s="184" t="s">
        <v>265</v>
      </c>
      <c r="E17" s="492"/>
      <c r="F17" s="493"/>
      <c r="G17" s="493"/>
      <c r="H17" s="493"/>
      <c r="I17" s="493"/>
      <c r="J17" s="493"/>
      <c r="K17" s="493"/>
      <c r="L17" s="493"/>
      <c r="M17" s="494"/>
    </row>
    <row r="18" spans="1:13" ht="30" x14ac:dyDescent="0.25">
      <c r="A18" s="43"/>
      <c r="B18" s="185" t="s">
        <v>239</v>
      </c>
      <c r="C18" s="184" t="s">
        <v>266</v>
      </c>
      <c r="E18" s="492"/>
      <c r="F18" s="493"/>
      <c r="G18" s="493"/>
      <c r="H18" s="493"/>
      <c r="I18" s="493"/>
      <c r="J18" s="493"/>
      <c r="K18" s="493"/>
      <c r="L18" s="493"/>
      <c r="M18" s="494"/>
    </row>
    <row r="19" spans="1:13" ht="30" x14ac:dyDescent="0.25">
      <c r="A19" s="43"/>
      <c r="B19" s="185" t="s">
        <v>240</v>
      </c>
      <c r="C19" s="184" t="s">
        <v>244</v>
      </c>
      <c r="E19" s="492"/>
      <c r="F19" s="493"/>
      <c r="G19" s="493"/>
      <c r="H19" s="493"/>
      <c r="I19" s="493"/>
      <c r="J19" s="493"/>
      <c r="K19" s="493"/>
      <c r="L19" s="493"/>
      <c r="M19" s="494"/>
    </row>
    <row r="20" spans="1:13" ht="30" x14ac:dyDescent="0.25">
      <c r="A20" s="43"/>
      <c r="B20" s="185" t="s">
        <v>241</v>
      </c>
      <c r="C20" s="184" t="s">
        <v>243</v>
      </c>
      <c r="E20" s="492"/>
      <c r="F20" s="493"/>
      <c r="G20" s="493"/>
      <c r="H20" s="493"/>
      <c r="I20" s="493"/>
      <c r="J20" s="493"/>
      <c r="K20" s="493"/>
      <c r="L20" s="493"/>
      <c r="M20" s="494"/>
    </row>
    <row r="21" spans="1:13" s="7" customFormat="1" ht="60" x14ac:dyDescent="0.25">
      <c r="A21" s="43"/>
      <c r="B21" s="185" t="s">
        <v>247</v>
      </c>
      <c r="C21" s="190" t="s">
        <v>248</v>
      </c>
      <c r="E21" s="492"/>
      <c r="F21" s="493"/>
      <c r="G21" s="493"/>
      <c r="H21" s="493"/>
      <c r="I21" s="493"/>
      <c r="J21" s="493"/>
      <c r="K21" s="493"/>
      <c r="L21" s="493"/>
      <c r="M21" s="494"/>
    </row>
    <row r="22" spans="1:13" ht="30" x14ac:dyDescent="0.25">
      <c r="A22" s="43"/>
      <c r="B22" s="186" t="s">
        <v>242</v>
      </c>
      <c r="C22" s="184" t="s">
        <v>267</v>
      </c>
      <c r="E22" s="492"/>
      <c r="F22" s="493"/>
      <c r="G22" s="493"/>
      <c r="H22" s="493"/>
      <c r="I22" s="493"/>
      <c r="J22" s="493"/>
      <c r="K22" s="493"/>
      <c r="L22" s="493"/>
      <c r="M22" s="494"/>
    </row>
    <row r="23" spans="1:13" ht="30" x14ac:dyDescent="0.25">
      <c r="A23" s="43"/>
      <c r="B23" s="186" t="s">
        <v>357</v>
      </c>
      <c r="C23" s="184" t="s">
        <v>245</v>
      </c>
      <c r="E23" s="492"/>
      <c r="F23" s="493"/>
      <c r="G23" s="493"/>
      <c r="H23" s="493"/>
      <c r="I23" s="493"/>
      <c r="J23" s="493"/>
      <c r="K23" s="493"/>
      <c r="L23" s="493"/>
      <c r="M23" s="494"/>
    </row>
    <row r="24" spans="1:13" s="7" customFormat="1" ht="30.75" thickBot="1" x14ac:dyDescent="0.3">
      <c r="A24" s="43"/>
      <c r="B24" s="189" t="s">
        <v>256</v>
      </c>
      <c r="C24" s="191" t="s">
        <v>268</v>
      </c>
      <c r="E24" s="492"/>
      <c r="F24" s="493"/>
      <c r="G24" s="493"/>
      <c r="H24" s="493"/>
      <c r="I24" s="493"/>
      <c r="J24" s="493"/>
      <c r="K24" s="493"/>
      <c r="L24" s="493"/>
      <c r="M24" s="494"/>
    </row>
    <row r="25" spans="1:13" ht="30.75" thickBot="1" x14ac:dyDescent="0.3">
      <c r="A25" s="45"/>
      <c r="B25" s="189" t="s">
        <v>356</v>
      </c>
      <c r="C25" s="191" t="s">
        <v>268</v>
      </c>
      <c r="E25" s="495"/>
      <c r="F25" s="496"/>
      <c r="G25" s="496"/>
      <c r="H25" s="496"/>
      <c r="I25" s="496"/>
      <c r="J25" s="496"/>
      <c r="K25" s="496"/>
      <c r="L25" s="496"/>
      <c r="M25" s="497"/>
    </row>
    <row r="26" spans="1:13" ht="29.25" customHeight="1" x14ac:dyDescent="0.25">
      <c r="A26" s="38"/>
      <c r="B26" s="38"/>
      <c r="C26" s="38"/>
      <c r="E26" s="500"/>
      <c r="F26" s="500"/>
      <c r="G26" s="500"/>
      <c r="H26" s="500"/>
      <c r="I26" s="500"/>
      <c r="J26" s="477"/>
      <c r="K26" s="38"/>
      <c r="L26" s="38"/>
      <c r="M26" s="38"/>
    </row>
    <row r="27" spans="1:13" ht="29.25" customHeight="1" x14ac:dyDescent="0.25">
      <c r="A27" s="38"/>
      <c r="B27" s="286"/>
      <c r="C27" s="38"/>
      <c r="E27" s="478"/>
      <c r="F27" s="501"/>
      <c r="G27" s="501"/>
      <c r="H27" s="501"/>
      <c r="I27" s="501"/>
      <c r="J27" s="38"/>
      <c r="K27" s="38"/>
      <c r="L27" s="38"/>
      <c r="M27" s="38"/>
    </row>
    <row r="28" spans="1:13" x14ac:dyDescent="0.25">
      <c r="A28" s="38"/>
      <c r="B28" s="38"/>
      <c r="C28" s="38"/>
      <c r="E28" s="479"/>
      <c r="F28" s="466"/>
      <c r="G28" s="480"/>
      <c r="H28" s="466"/>
      <c r="I28" s="480"/>
      <c r="J28" s="38"/>
      <c r="K28" s="38"/>
      <c r="L28" s="38"/>
      <c r="M28" s="38"/>
    </row>
    <row r="29" spans="1:13" x14ac:dyDescent="0.25">
      <c r="A29" s="38"/>
      <c r="B29" s="52"/>
      <c r="C29" s="38"/>
      <c r="E29" s="479"/>
      <c r="F29" s="466"/>
      <c r="G29" s="480"/>
      <c r="H29" s="466"/>
      <c r="I29" s="480"/>
      <c r="J29" s="38"/>
      <c r="K29" s="38"/>
      <c r="L29" s="38"/>
      <c r="M29" s="38"/>
    </row>
    <row r="30" spans="1:13" x14ac:dyDescent="0.25">
      <c r="A30" s="38"/>
      <c r="B30" s="286"/>
      <c r="C30" s="39"/>
      <c r="E30" s="479"/>
      <c r="F30" s="466"/>
      <c r="G30" s="480"/>
      <c r="H30" s="466"/>
      <c r="I30" s="480"/>
      <c r="J30" s="38"/>
      <c r="K30" s="38"/>
      <c r="L30" s="38"/>
      <c r="M30" s="38"/>
    </row>
    <row r="31" spans="1:13" x14ac:dyDescent="0.25">
      <c r="A31" s="38"/>
      <c r="B31" s="286"/>
      <c r="C31" s="39"/>
      <c r="E31" s="479"/>
      <c r="F31" s="466"/>
      <c r="G31" s="480"/>
      <c r="H31" s="466"/>
      <c r="I31" s="480"/>
      <c r="J31" s="38"/>
      <c r="K31" s="38"/>
      <c r="L31" s="38"/>
      <c r="M31" s="38"/>
    </row>
    <row r="32" spans="1:13" x14ac:dyDescent="0.25">
      <c r="A32" s="38"/>
      <c r="B32" s="286"/>
      <c r="C32" s="39"/>
      <c r="E32" s="479"/>
      <c r="F32" s="466"/>
      <c r="G32" s="480"/>
      <c r="H32" s="466"/>
      <c r="I32" s="480"/>
      <c r="J32" s="38"/>
      <c r="K32" s="38"/>
      <c r="L32" s="38"/>
      <c r="M32" s="38"/>
    </row>
    <row r="33" spans="1:13" x14ac:dyDescent="0.25">
      <c r="A33" s="38"/>
      <c r="B33" s="38"/>
      <c r="C33" s="38"/>
      <c r="E33" s="479"/>
      <c r="F33" s="466"/>
      <c r="G33" s="480"/>
      <c r="H33" s="466"/>
      <c r="I33" s="480"/>
      <c r="J33" s="38"/>
      <c r="K33" s="38"/>
      <c r="L33" s="38"/>
      <c r="M33" s="38"/>
    </row>
    <row r="34" spans="1:13" x14ac:dyDescent="0.25">
      <c r="A34" s="38"/>
      <c r="B34" s="52"/>
      <c r="C34" s="38"/>
      <c r="E34" s="479"/>
      <c r="F34" s="466"/>
      <c r="G34" s="480"/>
      <c r="H34" s="466"/>
      <c r="I34" s="480"/>
      <c r="J34" s="38"/>
      <c r="K34" s="38"/>
      <c r="L34" s="38"/>
      <c r="M34" s="38"/>
    </row>
    <row r="35" spans="1:13" x14ac:dyDescent="0.25">
      <c r="A35" s="38"/>
      <c r="B35" s="38"/>
      <c r="C35" s="39"/>
      <c r="E35" s="479"/>
      <c r="F35" s="466"/>
      <c r="G35" s="480"/>
      <c r="H35" s="466"/>
      <c r="I35" s="480"/>
      <c r="J35" s="52"/>
      <c r="K35" s="38"/>
      <c r="L35" s="38"/>
      <c r="M35" s="38"/>
    </row>
    <row r="36" spans="1:13" x14ac:dyDescent="0.25">
      <c r="A36" s="38"/>
      <c r="B36" s="38"/>
      <c r="C36" s="39"/>
      <c r="E36" s="479"/>
      <c r="F36" s="466"/>
      <c r="G36" s="480"/>
      <c r="H36" s="466"/>
      <c r="I36" s="480"/>
      <c r="J36" s="38"/>
      <c r="K36" s="38"/>
      <c r="L36" s="38"/>
      <c r="M36" s="38"/>
    </row>
    <row r="37" spans="1:13" x14ac:dyDescent="0.25">
      <c r="A37" s="38"/>
      <c r="B37" s="38"/>
      <c r="C37" s="39"/>
      <c r="E37" s="479"/>
      <c r="F37" s="466"/>
      <c r="G37" s="480"/>
      <c r="H37" s="466"/>
      <c r="I37" s="480"/>
      <c r="J37" s="38"/>
      <c r="K37" s="38"/>
      <c r="L37" s="38"/>
      <c r="M37" s="38"/>
    </row>
    <row r="38" spans="1:13" s="7" customFormat="1" x14ac:dyDescent="0.25">
      <c r="A38" s="38"/>
      <c r="B38" s="38"/>
      <c r="C38" s="39"/>
      <c r="E38" s="479"/>
      <c r="F38" s="466"/>
      <c r="G38" s="480"/>
      <c r="H38" s="466"/>
      <c r="I38" s="480"/>
      <c r="J38" s="38"/>
      <c r="K38" s="38"/>
      <c r="L38" s="38"/>
      <c r="M38" s="38"/>
    </row>
    <row r="39" spans="1:13" x14ac:dyDescent="0.25">
      <c r="A39" s="38"/>
      <c r="B39" s="38"/>
      <c r="C39" s="38"/>
      <c r="E39" s="479"/>
      <c r="F39" s="466"/>
      <c r="G39" s="480"/>
      <c r="H39" s="466"/>
      <c r="I39" s="480"/>
      <c r="J39" s="38"/>
      <c r="K39" s="38"/>
      <c r="L39" s="38"/>
      <c r="M39" s="38"/>
    </row>
    <row r="40" spans="1:13" x14ac:dyDescent="0.25">
      <c r="A40" s="38"/>
      <c r="B40" s="38"/>
      <c r="C40" s="38"/>
      <c r="D40" s="7"/>
      <c r="E40" s="479"/>
      <c r="F40" s="466"/>
      <c r="G40" s="480"/>
      <c r="H40" s="466"/>
      <c r="I40" s="480"/>
      <c r="J40" s="38"/>
      <c r="K40" s="38"/>
      <c r="L40" s="38"/>
      <c r="M40" s="38"/>
    </row>
    <row r="41" spans="1:13" ht="29.25" customHeight="1" x14ac:dyDescent="0.25">
      <c r="A41" s="38"/>
      <c r="B41" s="38"/>
      <c r="C41" s="38"/>
      <c r="D41" s="7"/>
      <c r="E41" s="38"/>
      <c r="F41" s="38"/>
      <c r="G41" s="38"/>
      <c r="H41" s="38"/>
      <c r="I41" s="38"/>
      <c r="J41" s="38"/>
      <c r="K41" s="38"/>
      <c r="L41" s="38"/>
      <c r="M41" s="38"/>
    </row>
    <row r="42" spans="1:13" ht="45" customHeight="1" x14ac:dyDescent="0.25">
      <c r="A42" s="38"/>
      <c r="B42" s="38"/>
      <c r="C42" s="38"/>
      <c r="D42" s="7"/>
      <c r="E42" s="478"/>
      <c r="F42" s="498"/>
      <c r="G42" s="498"/>
      <c r="H42" s="498"/>
      <c r="I42" s="498"/>
      <c r="J42" s="38"/>
      <c r="K42" s="38"/>
      <c r="L42" s="38"/>
      <c r="M42" s="38"/>
    </row>
    <row r="43" spans="1:13" x14ac:dyDescent="0.25">
      <c r="D43" s="7"/>
      <c r="E43" s="481"/>
      <c r="F43" s="499"/>
      <c r="G43" s="499"/>
      <c r="H43" s="499"/>
      <c r="I43" s="499"/>
      <c r="J43" s="38"/>
      <c r="K43" s="38"/>
      <c r="L43" s="38"/>
      <c r="M43" s="38"/>
    </row>
    <row r="44" spans="1:13" x14ac:dyDescent="0.25">
      <c r="D44" s="7"/>
    </row>
  </sheetData>
  <mergeCells count="8">
    <mergeCell ref="E7:M25"/>
    <mergeCell ref="F42:G42"/>
    <mergeCell ref="H42:I42"/>
    <mergeCell ref="F43:G43"/>
    <mergeCell ref="H43:I43"/>
    <mergeCell ref="E26:I26"/>
    <mergeCell ref="F27:G27"/>
    <mergeCell ref="H27:I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V127"/>
  <sheetViews>
    <sheetView showGridLines="0" zoomScale="90" zoomScaleNormal="90" workbookViewId="0">
      <selection activeCell="O37" sqref="O37"/>
    </sheetView>
  </sheetViews>
  <sheetFormatPr defaultColWidth="9.140625" defaultRowHeight="15" x14ac:dyDescent="0.25"/>
  <cols>
    <col min="1" max="1" width="9.140625" style="236"/>
    <col min="2" max="2" width="35" style="236" customWidth="1"/>
    <col min="3" max="3" width="11.85546875" style="236" customWidth="1"/>
    <col min="4" max="7" width="14.42578125" style="236" customWidth="1"/>
    <col min="8" max="9" width="14.42578125" style="376" customWidth="1"/>
    <col min="10" max="11" width="14.42578125" style="236" customWidth="1"/>
    <col min="12" max="12" width="16.28515625" style="236" customWidth="1"/>
    <col min="13" max="16" width="14.42578125" style="236" customWidth="1"/>
    <col min="17" max="18" width="14.42578125" style="376" customWidth="1"/>
    <col min="19" max="21" width="14.42578125" style="236" customWidth="1"/>
    <col min="22" max="22" width="13.42578125" style="236" customWidth="1"/>
    <col min="23" max="16384" width="9.140625" style="236"/>
  </cols>
  <sheetData>
    <row r="1" spans="2:9" x14ac:dyDescent="0.25">
      <c r="B1" s="235"/>
      <c r="C1" s="235"/>
    </row>
    <row r="2" spans="2:9" ht="45" customHeight="1" thickBot="1" x14ac:dyDescent="0.3">
      <c r="B2" s="615" t="s">
        <v>101</v>
      </c>
      <c r="C2" s="616"/>
      <c r="D2" s="616"/>
      <c r="E2" s="616"/>
      <c r="F2" s="616"/>
      <c r="G2" s="616"/>
      <c r="H2" s="409"/>
      <c r="I2" s="409"/>
    </row>
    <row r="3" spans="2:9" ht="50.25" customHeight="1" thickBot="1" x14ac:dyDescent="0.3">
      <c r="B3" s="310" t="s">
        <v>6</v>
      </c>
      <c r="C3" s="559" t="s">
        <v>7</v>
      </c>
      <c r="D3" s="560"/>
      <c r="E3" s="559" t="s">
        <v>114</v>
      </c>
      <c r="F3" s="560"/>
      <c r="G3" s="310" t="s">
        <v>5</v>
      </c>
    </row>
    <row r="4" spans="2:9" x14ac:dyDescent="0.25">
      <c r="B4" s="278" t="s">
        <v>36</v>
      </c>
      <c r="C4" s="317" t="s">
        <v>37</v>
      </c>
      <c r="D4" s="313">
        <v>0</v>
      </c>
      <c r="E4" s="316">
        <v>0</v>
      </c>
      <c r="F4" s="311">
        <v>0</v>
      </c>
      <c r="G4" s="314" t="s">
        <v>37</v>
      </c>
    </row>
    <row r="5" spans="2:9" x14ac:dyDescent="0.2">
      <c r="B5" s="319" t="str">
        <f>'Dati combustibile'!B5</f>
        <v>Gas naturale</v>
      </c>
      <c r="C5" s="318" t="str">
        <f>'Dati combustibile'!C5</f>
        <v>kWh/m3</v>
      </c>
      <c r="D5" s="308">
        <f>'Dati combustibile'!D5</f>
        <v>9.94</v>
      </c>
      <c r="E5" s="71" t="str">
        <f>'Dati combustibile'!E5</f>
        <v>€/m3</v>
      </c>
      <c r="F5" s="305">
        <f>'Dati combustibile'!F5</f>
        <v>0.77500000000000002</v>
      </c>
      <c r="G5" s="315" t="str">
        <f>'Dati combustibile'!E5</f>
        <v>€/m3</v>
      </c>
    </row>
    <row r="6" spans="2:9" x14ac:dyDescent="0.2">
      <c r="B6" s="319" t="str">
        <f>'Dati combustibile'!B6</f>
        <v>GPL  [l]</v>
      </c>
      <c r="C6" s="318" t="str">
        <f>'Dati combustibile'!C6</f>
        <v>kWh/l</v>
      </c>
      <c r="D6" s="308">
        <f>'Dati combustibile'!D6</f>
        <v>7.2279999999999998</v>
      </c>
      <c r="E6" s="355" t="str">
        <f>'Dati combustibile'!E6</f>
        <v>€/l</v>
      </c>
      <c r="F6" s="305">
        <f>'Dati combustibile'!F6</f>
        <v>1.2</v>
      </c>
      <c r="G6" s="315" t="str">
        <f>'Dati combustibile'!E6</f>
        <v>€/l</v>
      </c>
    </row>
    <row r="7" spans="2:9" x14ac:dyDescent="0.2">
      <c r="B7" s="319" t="str">
        <f>'Dati combustibile'!B7</f>
        <v>GPL [Nm3]</v>
      </c>
      <c r="C7" s="318" t="str">
        <f>'Dati combustibile'!C7</f>
        <v>kWh/Nm3</v>
      </c>
      <c r="D7" s="308">
        <f>'Dati combustibile'!D7</f>
        <v>30.98</v>
      </c>
      <c r="E7" s="355" t="str">
        <f>'Dati combustibile'!E7</f>
        <v>€/Nm3</v>
      </c>
      <c r="F7" s="305">
        <f>'Dati combustibile'!F7</f>
        <v>5.15</v>
      </c>
      <c r="G7" s="315" t="str">
        <f>'Dati combustibile'!E7</f>
        <v>€/Nm3</v>
      </c>
    </row>
    <row r="8" spans="2:9" x14ac:dyDescent="0.2">
      <c r="B8" s="319" t="str">
        <f>'Dati combustibile'!B8</f>
        <v>Gasolio [kg]</v>
      </c>
      <c r="C8" s="318" t="str">
        <f>'Dati combustibile'!C8</f>
        <v>kWh/kg</v>
      </c>
      <c r="D8" s="308">
        <f>'Dati combustibile'!D8</f>
        <v>11.87</v>
      </c>
      <c r="E8" s="355" t="str">
        <f>'Dati combustibile'!E8</f>
        <v>€/kg</v>
      </c>
      <c r="F8" s="305">
        <f>'Dati combustibile'!F8</f>
        <v>1.25</v>
      </c>
      <c r="G8" s="315" t="str">
        <f>'Dati combustibile'!E8</f>
        <v>€/kg</v>
      </c>
    </row>
    <row r="9" spans="2:9" x14ac:dyDescent="0.2">
      <c r="B9" s="319" t="str">
        <f>'Dati combustibile'!B9</f>
        <v>Gasolio [l]</v>
      </c>
      <c r="C9" s="318" t="str">
        <f>'Dati combustibile'!C9</f>
        <v>kWh/l</v>
      </c>
      <c r="D9" s="308">
        <f>'Dati combustibile'!D9</f>
        <v>9.9700000000000006</v>
      </c>
      <c r="E9" s="355" t="str">
        <f>'Dati combustibile'!E9</f>
        <v>€/l</v>
      </c>
      <c r="F9" s="305">
        <f>'Dati combustibile'!F9</f>
        <v>1.05</v>
      </c>
      <c r="G9" s="315" t="str">
        <f>'Dati combustibile'!E9</f>
        <v>€/l</v>
      </c>
    </row>
    <row r="10" spans="2:9" x14ac:dyDescent="0.2">
      <c r="B10" s="319" t="str">
        <f>'Dati combustibile'!B10</f>
        <v>Olio combustibile</v>
      </c>
      <c r="C10" s="318" t="str">
        <f>'Dati combustibile'!C10</f>
        <v>kWh/kg</v>
      </c>
      <c r="D10" s="308">
        <f>'Dati combustibile'!D10</f>
        <v>11.75</v>
      </c>
      <c r="E10" s="355" t="str">
        <f>'Dati combustibile'!E10</f>
        <v>€/kg</v>
      </c>
      <c r="F10" s="305">
        <f>'Dati combustibile'!F10</f>
        <v>0.87</v>
      </c>
      <c r="G10" s="315" t="str">
        <f>'Dati combustibile'!E10</f>
        <v>€/kg</v>
      </c>
    </row>
    <row r="11" spans="2:9" x14ac:dyDescent="0.2">
      <c r="B11" s="319" t="str">
        <f>'Dati combustibile'!B11</f>
        <v>Legno</v>
      </c>
      <c r="C11" s="318" t="str">
        <f>'Dati combustibile'!C11</f>
        <v>kWh/kg</v>
      </c>
      <c r="D11" s="308">
        <f>'Dati combustibile'!D11</f>
        <v>4.25</v>
      </c>
      <c r="E11" s="355" t="str">
        <f>'Dati combustibile'!E11</f>
        <v>€/kg</v>
      </c>
      <c r="F11" s="305">
        <f>'Dati combustibile'!F11</f>
        <v>0.15</v>
      </c>
      <c r="G11" s="315" t="str">
        <f>'Dati combustibile'!E11</f>
        <v>€/kg</v>
      </c>
    </row>
    <row r="12" spans="2:9" x14ac:dyDescent="0.2">
      <c r="B12" s="319" t="str">
        <f>'Dati combustibile'!B12</f>
        <v>Cippato</v>
      </c>
      <c r="C12" s="318" t="str">
        <f>'Dati combustibile'!C12</f>
        <v>kWh/kg</v>
      </c>
      <c r="D12" s="308">
        <f>'Dati combustibile'!D12</f>
        <v>3.9</v>
      </c>
      <c r="E12" s="355" t="str">
        <f>'Dati combustibile'!E12</f>
        <v>€/kg</v>
      </c>
      <c r="F12" s="305">
        <f>'Dati combustibile'!F12</f>
        <v>0.11</v>
      </c>
      <c r="G12" s="315" t="str">
        <f>'Dati combustibile'!E12</f>
        <v>€/kg</v>
      </c>
    </row>
    <row r="13" spans="2:9" x14ac:dyDescent="0.2">
      <c r="B13" s="319" t="str">
        <f>'Dati combustibile'!B13</f>
        <v>Pellet</v>
      </c>
      <c r="C13" s="318" t="str">
        <f>'Dati combustibile'!C13</f>
        <v>kWh/kg</v>
      </c>
      <c r="D13" s="308">
        <f>'Dati combustibile'!D13</f>
        <v>4.8499999999999996</v>
      </c>
      <c r="E13" s="355" t="str">
        <f>'Dati combustibile'!E13</f>
        <v>€/kg</v>
      </c>
      <c r="F13" s="305">
        <f>'Dati combustibile'!F13</f>
        <v>0.3</v>
      </c>
      <c r="G13" s="315" t="str">
        <f>'Dati combustibile'!E13</f>
        <v>€/kg</v>
      </c>
    </row>
    <row r="14" spans="2:9" x14ac:dyDescent="0.2">
      <c r="B14" s="319" t="str">
        <f>'Dati combustibile'!B14</f>
        <v>Biomassa (legnosa)</v>
      </c>
      <c r="C14" s="318" t="str">
        <f>'Dati combustibile'!C14</f>
        <v>kWh/kg</v>
      </c>
      <c r="D14" s="308">
        <f>'Dati combustibile'!D14</f>
        <v>2.92</v>
      </c>
      <c r="E14" s="355" t="str">
        <f>'Dati combustibile'!E14</f>
        <v>€/kg</v>
      </c>
      <c r="F14" s="305">
        <f>'Dati combustibile'!F14</f>
        <v>0.18666666666666668</v>
      </c>
      <c r="G14" s="315" t="str">
        <f>'Dati combustibile'!E14</f>
        <v>€/kg</v>
      </c>
    </row>
    <row r="15" spans="2:9" x14ac:dyDescent="0.2">
      <c r="B15" s="319" t="str">
        <f>'Dati combustibile'!B15</f>
        <v>Teleriscaldamento a biomassa [kWh]</v>
      </c>
      <c r="C15" s="318" t="str">
        <f>'Dati combustibile'!C15</f>
        <v>kWh</v>
      </c>
      <c r="D15" s="308">
        <f>'Dati combustibile'!D15</f>
        <v>1</v>
      </c>
      <c r="E15" s="355" t="str">
        <f>'Dati combustibile'!E15</f>
        <v>€/kWh</v>
      </c>
      <c r="F15" s="305">
        <f>'Dati combustibile'!F15</f>
        <v>0.11600000000000001</v>
      </c>
      <c r="G15" s="315" t="str">
        <f>'Dati combustibile'!E15</f>
        <v>€/kWh</v>
      </c>
    </row>
    <row r="16" spans="2:9" x14ac:dyDescent="0.2">
      <c r="B16" s="319" t="str">
        <f>'Dati combustibile'!B16</f>
        <v>Teleriscaldamento a gas metano [kWh]</v>
      </c>
      <c r="C16" s="318" t="str">
        <f>'Dati combustibile'!C16</f>
        <v>kWh</v>
      </c>
      <c r="D16" s="308">
        <f>'Dati combustibile'!D16</f>
        <v>1</v>
      </c>
      <c r="E16" s="355" t="str">
        <f>'Dati combustibile'!E16</f>
        <v>€/kWh</v>
      </c>
      <c r="F16" s="305">
        <f>'Dati combustibile'!F16</f>
        <v>9.9000000000000005E-2</v>
      </c>
      <c r="G16" s="315" t="str">
        <f>'Dati combustibile'!E16</f>
        <v>€/kWh</v>
      </c>
    </row>
    <row r="17" spans="2:12" x14ac:dyDescent="0.2">
      <c r="B17" s="319" t="str">
        <f>'Dati combustibile'!B17</f>
        <v>Teleriscaldamento a olio combustibile [kWh]</v>
      </c>
      <c r="C17" s="318" t="str">
        <f>'Dati combustibile'!C17</f>
        <v>kWh</v>
      </c>
      <c r="D17" s="308">
        <f>'Dati combustibile'!D17</f>
        <v>1</v>
      </c>
      <c r="E17" s="355" t="str">
        <f>'Dati combustibile'!E17</f>
        <v>€/kWh</v>
      </c>
      <c r="F17" s="305">
        <f>'Dati combustibile'!F17</f>
        <v>0.12</v>
      </c>
      <c r="G17" s="315" t="str">
        <f>'Dati combustibile'!E17</f>
        <v>€/kWh</v>
      </c>
    </row>
    <row r="18" spans="2:12" ht="15.75" thickBot="1" x14ac:dyDescent="0.25">
      <c r="B18" s="319" t="str">
        <f>'Dati combustibile'!B18</f>
        <v>Carbone</v>
      </c>
      <c r="C18" s="318" t="str">
        <f>'Dati combustibile'!C18</f>
        <v>kWh/kg</v>
      </c>
      <c r="D18" s="308">
        <f>'Dati combustibile'!D18</f>
        <v>8.2200000000000006</v>
      </c>
      <c r="E18" s="355" t="str">
        <f>'Dati combustibile'!E18</f>
        <v>€/kg</v>
      </c>
      <c r="F18" s="305">
        <f>'Dati combustibile'!F18</f>
        <v>1</v>
      </c>
      <c r="G18" s="315" t="str">
        <f>'Dati combustibile'!E18</f>
        <v>€/kg</v>
      </c>
    </row>
    <row r="19" spans="2:12" ht="15.75" thickBot="1" x14ac:dyDescent="0.25">
      <c r="B19" s="322" t="s">
        <v>193</v>
      </c>
      <c r="C19" s="323" t="str">
        <f>'Dati combustibile'!C20</f>
        <v>kWh</v>
      </c>
      <c r="D19" s="323">
        <f>'Dati combustibile'!D20</f>
        <v>1</v>
      </c>
      <c r="E19" s="276" t="str">
        <f>'Dati combustibile'!E20</f>
        <v>€/kWh</v>
      </c>
      <c r="F19" s="324">
        <f>'Dati combustibile'!F20</f>
        <v>0.21</v>
      </c>
      <c r="G19" s="325" t="str">
        <f>'Dati combustibile'!E20</f>
        <v>€/kWh</v>
      </c>
    </row>
    <row r="21" spans="2:12" ht="15.75" thickBot="1" x14ac:dyDescent="0.3"/>
    <row r="22" spans="2:12" ht="15.75" thickBot="1" x14ac:dyDescent="0.3">
      <c r="B22" s="51" t="s">
        <v>96</v>
      </c>
      <c r="C22" s="239"/>
      <c r="D22" s="240"/>
      <c r="E22" s="241"/>
      <c r="F22" s="192"/>
      <c r="G22" s="241"/>
      <c r="H22" s="377"/>
      <c r="I22" s="377"/>
      <c r="J22" s="192"/>
      <c r="K22" s="620"/>
      <c r="L22" s="620"/>
    </row>
    <row r="23" spans="2:12" x14ac:dyDescent="0.25">
      <c r="B23" s="242" t="s">
        <v>89</v>
      </c>
      <c r="C23" s="243"/>
      <c r="D23" s="240"/>
      <c r="E23" s="241"/>
      <c r="F23" s="192"/>
      <c r="G23" s="241"/>
      <c r="H23" s="377"/>
      <c r="I23" s="377"/>
      <c r="J23" s="192"/>
      <c r="K23" s="620"/>
      <c r="L23" s="620"/>
    </row>
    <row r="24" spans="2:12" x14ac:dyDescent="0.25">
      <c r="B24" s="238" t="s">
        <v>90</v>
      </c>
      <c r="C24" s="243"/>
      <c r="D24" s="240"/>
      <c r="E24" s="241"/>
      <c r="F24" s="192"/>
      <c r="G24" s="241"/>
      <c r="H24" s="377"/>
      <c r="I24" s="377"/>
      <c r="J24" s="192"/>
      <c r="K24" s="620"/>
      <c r="L24" s="620"/>
    </row>
    <row r="25" spans="2:12" x14ac:dyDescent="0.25">
      <c r="B25" s="238" t="s">
        <v>91</v>
      </c>
      <c r="C25" s="243"/>
      <c r="D25" s="240"/>
      <c r="E25" s="241"/>
      <c r="F25" s="192"/>
      <c r="G25" s="241"/>
      <c r="H25" s="377"/>
      <c r="I25" s="377"/>
      <c r="J25" s="192"/>
      <c r="K25" s="620"/>
      <c r="L25" s="620"/>
    </row>
    <row r="26" spans="2:12" x14ac:dyDescent="0.25">
      <c r="B26" s="238" t="s">
        <v>92</v>
      </c>
      <c r="C26" s="243"/>
      <c r="D26" s="240"/>
      <c r="E26" s="241"/>
      <c r="F26" s="192"/>
      <c r="G26" s="241"/>
      <c r="H26" s="377"/>
      <c r="I26" s="377"/>
      <c r="J26" s="192"/>
      <c r="K26" s="620"/>
      <c r="L26" s="620"/>
    </row>
    <row r="27" spans="2:12" x14ac:dyDescent="0.25">
      <c r="B27" s="238" t="s">
        <v>93</v>
      </c>
      <c r="C27" s="243"/>
      <c r="D27" s="240"/>
      <c r="E27" s="241"/>
      <c r="F27" s="192"/>
      <c r="G27" s="241"/>
      <c r="H27" s="377"/>
      <c r="I27" s="377"/>
      <c r="J27" s="192"/>
      <c r="K27" s="620"/>
      <c r="L27" s="620"/>
    </row>
    <row r="28" spans="2:12" ht="14.45" x14ac:dyDescent="0.3">
      <c r="B28" s="238" t="s">
        <v>94</v>
      </c>
      <c r="C28" s="243"/>
      <c r="D28" s="240"/>
      <c r="E28" s="241"/>
      <c r="F28" s="192"/>
      <c r="G28" s="241"/>
      <c r="H28" s="377"/>
      <c r="I28" s="377"/>
      <c r="J28" s="192"/>
      <c r="K28" s="620"/>
      <c r="L28" s="620"/>
    </row>
    <row r="29" spans="2:12" thickBot="1" x14ac:dyDescent="0.35">
      <c r="B29" s="244" t="s">
        <v>95</v>
      </c>
      <c r="C29" s="243"/>
      <c r="D29" s="240"/>
      <c r="E29" s="241"/>
      <c r="F29" s="192"/>
      <c r="G29" s="241"/>
      <c r="H29" s="377"/>
      <c r="I29" s="377"/>
      <c r="J29" s="192"/>
      <c r="K29" s="620"/>
      <c r="L29" s="620"/>
    </row>
    <row r="30" spans="2:12" thickBot="1" x14ac:dyDescent="0.35">
      <c r="D30" s="240"/>
      <c r="E30" s="241"/>
      <c r="F30" s="192"/>
      <c r="G30" s="241"/>
      <c r="H30" s="377"/>
      <c r="I30" s="377"/>
      <c r="J30" s="192"/>
      <c r="K30" s="620"/>
      <c r="L30" s="620"/>
    </row>
    <row r="31" spans="2:12" thickBot="1" x14ac:dyDescent="0.35">
      <c r="B31" s="51" t="s">
        <v>97</v>
      </c>
      <c r="C31" s="239"/>
      <c r="D31" s="245"/>
      <c r="E31" s="245"/>
      <c r="F31" s="245"/>
      <c r="G31" s="245"/>
      <c r="H31" s="379"/>
      <c r="I31" s="379"/>
      <c r="J31" s="245"/>
      <c r="K31" s="245"/>
      <c r="L31" s="245"/>
    </row>
    <row r="32" spans="2:12" ht="16.149999999999999" x14ac:dyDescent="0.3">
      <c r="B32" s="242" t="s">
        <v>98</v>
      </c>
      <c r="C32" s="243"/>
    </row>
    <row r="33" spans="2:22" ht="16.899999999999999" thickBot="1" x14ac:dyDescent="0.35">
      <c r="B33" s="244" t="s">
        <v>99</v>
      </c>
      <c r="C33" s="243"/>
    </row>
    <row r="34" spans="2:22" ht="26.25" customHeight="1" thickBot="1" x14ac:dyDescent="0.35">
      <c r="D34" s="617" t="s">
        <v>109</v>
      </c>
      <c r="E34" s="618"/>
      <c r="F34" s="618"/>
      <c r="G34" s="618"/>
      <c r="H34" s="618"/>
      <c r="I34" s="618"/>
      <c r="J34" s="618"/>
      <c r="K34" s="618"/>
      <c r="L34" s="618"/>
      <c r="M34" s="618"/>
      <c r="N34" s="618"/>
      <c r="O34" s="618"/>
      <c r="P34" s="618"/>
      <c r="Q34" s="618"/>
      <c r="R34" s="618"/>
      <c r="S34" s="618"/>
      <c r="T34" s="618"/>
      <c r="U34" s="618"/>
      <c r="V34" s="619"/>
    </row>
    <row r="35" spans="2:22" s="246" customFormat="1" ht="42.75" customHeight="1" thickBot="1" x14ac:dyDescent="0.35">
      <c r="B35" s="234" t="s">
        <v>100</v>
      </c>
      <c r="D35" s="225" t="s">
        <v>102</v>
      </c>
      <c r="E35" s="226" t="s">
        <v>27</v>
      </c>
      <c r="F35" s="227" t="s">
        <v>103</v>
      </c>
      <c r="G35" s="226" t="s">
        <v>28</v>
      </c>
      <c r="H35" s="373" t="s">
        <v>333</v>
      </c>
      <c r="I35" s="372" t="s">
        <v>334</v>
      </c>
      <c r="J35" s="228" t="s">
        <v>104</v>
      </c>
      <c r="K35" s="228" t="s">
        <v>29</v>
      </c>
      <c r="L35" s="229" t="s">
        <v>110</v>
      </c>
      <c r="M35" s="230" t="s">
        <v>105</v>
      </c>
      <c r="N35" s="231" t="s">
        <v>30</v>
      </c>
      <c r="O35" s="232" t="s">
        <v>106</v>
      </c>
      <c r="P35" s="231" t="s">
        <v>31</v>
      </c>
      <c r="Q35" s="375" t="s">
        <v>331</v>
      </c>
      <c r="R35" s="374" t="s">
        <v>332</v>
      </c>
      <c r="S35" s="233" t="s">
        <v>107</v>
      </c>
      <c r="T35" s="233" t="s">
        <v>32</v>
      </c>
      <c r="U35" s="233" t="s">
        <v>111</v>
      </c>
      <c r="V35" s="37" t="s">
        <v>52</v>
      </c>
    </row>
    <row r="36" spans="2:22" x14ac:dyDescent="0.25">
      <c r="B36" s="237" t="s">
        <v>112</v>
      </c>
      <c r="D36" s="247">
        <f>'Dati di fabbisogno'!D25</f>
        <v>0.77500000000000002</v>
      </c>
      <c r="E36" s="248">
        <f>D36*'Risultati ante e post intervent'!$E$20</f>
        <v>0</v>
      </c>
      <c r="F36" s="248">
        <f>'Dati di fabbisogno'!H25</f>
        <v>1.25</v>
      </c>
      <c r="G36" s="248">
        <f>F36*'Risultati ante e post intervent'!E21</f>
        <v>0</v>
      </c>
      <c r="H36" s="380">
        <f>'Dati di fabbisogno'!L25</f>
        <v>5.15</v>
      </c>
      <c r="I36" s="380">
        <f>H36*'Risultati ante e post intervent'!E22</f>
        <v>0</v>
      </c>
      <c r="J36" s="248">
        <f>'Dati di fabbisogno'!P25</f>
        <v>0.21</v>
      </c>
      <c r="K36" s="248">
        <f>J36*'Risultati ante e post intervent'!$D$28</f>
        <v>0</v>
      </c>
      <c r="L36" s="248">
        <f>K36+G36+I36+E36</f>
        <v>0</v>
      </c>
      <c r="M36" s="248">
        <f>'Dati di fabbisogno'!D10</f>
        <v>0.15</v>
      </c>
      <c r="N36" s="248">
        <f>M36*'Risultati ante e post intervent'!$E$6</f>
        <v>0</v>
      </c>
      <c r="O36" s="248">
        <f>'Dati di fabbisogno'!H10</f>
        <v>1.25</v>
      </c>
      <c r="P36" s="248">
        <f>O36*'Risultati ante e post intervent'!$E$7</f>
        <v>0</v>
      </c>
      <c r="Q36" s="380">
        <f>'Dati di fabbisogno'!L10</f>
        <v>0.77500000000000002</v>
      </c>
      <c r="R36" s="380">
        <f>Q36*'Risultati ante e post intervent'!$E$8</f>
        <v>0</v>
      </c>
      <c r="S36" s="248">
        <f>'Dati combustibile'!C23</f>
        <v>0.21</v>
      </c>
      <c r="T36" s="248">
        <f>S36*'Risultati ante e post intervent'!$D$14</f>
        <v>0</v>
      </c>
      <c r="U36" s="248">
        <f>T36+P36+R36+N36</f>
        <v>0</v>
      </c>
      <c r="V36" s="249">
        <f t="shared" ref="V36:V65" si="0">U36-L36</f>
        <v>0</v>
      </c>
    </row>
    <row r="37" spans="2:22" x14ac:dyDescent="0.25">
      <c r="B37" s="238" t="s">
        <v>115</v>
      </c>
      <c r="D37" s="247">
        <f>D36*(1+'Dati di fabbisogno'!$D$26/100)</f>
        <v>0.77500000000000002</v>
      </c>
      <c r="E37" s="248">
        <f>D37*'Risultati ante e post intervent'!$E$20</f>
        <v>0</v>
      </c>
      <c r="F37" s="248">
        <f>F36*(1+'Dati di fabbisogno'!$H$26/100)</f>
        <v>1.25</v>
      </c>
      <c r="G37" s="248">
        <f>'Risultati ante e post intervent'!$E$21*F37</f>
        <v>0</v>
      </c>
      <c r="H37" s="380">
        <f>H36*(1+'Dati di fabbisogno'!$L$26/100)</f>
        <v>5.15</v>
      </c>
      <c r="I37" s="380">
        <f>'Risultati ante e post intervent'!$E$22*H37</f>
        <v>0</v>
      </c>
      <c r="J37" s="248">
        <f>J36*(1+'Dati di fabbisogno'!$P$26/100)</f>
        <v>0.21</v>
      </c>
      <c r="K37" s="248">
        <f>J37*'Risultati ante e post intervent'!$D$28</f>
        <v>0</v>
      </c>
      <c r="L37" s="380">
        <f t="shared" ref="L37:L65" si="1">K37+G37+I37+E37</f>
        <v>0</v>
      </c>
      <c r="M37" s="248">
        <f>M36*(1+'Dati di fabbisogno'!$D$11/100)</f>
        <v>0.15</v>
      </c>
      <c r="N37" s="248">
        <f>M37*'Risultati ante e post intervent'!$E$6</f>
        <v>0</v>
      </c>
      <c r="O37" s="248">
        <f>O36*(1+'Dati di fabbisogno'!$H$11/100)</f>
        <v>1.25</v>
      </c>
      <c r="P37" s="248">
        <f>O37*'Risultati ante e post intervent'!$E$7</f>
        <v>0</v>
      </c>
      <c r="Q37" s="380">
        <f>Q36*(1+'Dati di fabbisogno'!$L$11/100)</f>
        <v>0.77500000000000002</v>
      </c>
      <c r="R37" s="380">
        <f>Q37*'Risultati ante e post intervent'!$E$8</f>
        <v>0</v>
      </c>
      <c r="S37" s="248">
        <f>S36*(1+'Dati combustibile'!$E$23/100)</f>
        <v>0.21</v>
      </c>
      <c r="T37" s="248">
        <f>S37*'Risultati ante e post intervent'!$D$14</f>
        <v>0</v>
      </c>
      <c r="U37" s="380">
        <f t="shared" ref="U37:U65" si="2">T37+P37+R37+N37</f>
        <v>0</v>
      </c>
      <c r="V37" s="249">
        <f t="shared" si="0"/>
        <v>0</v>
      </c>
    </row>
    <row r="38" spans="2:22" x14ac:dyDescent="0.25">
      <c r="B38" s="238" t="s">
        <v>116</v>
      </c>
      <c r="D38" s="247">
        <f>D37*(1+'Dati di fabbisogno'!$D$26/100)</f>
        <v>0.77500000000000002</v>
      </c>
      <c r="E38" s="248">
        <f>D38*'Risultati ante e post intervent'!$E$20</f>
        <v>0</v>
      </c>
      <c r="F38" s="248">
        <f>F37*(1+'Dati di fabbisogno'!$H$26/100)</f>
        <v>1.25</v>
      </c>
      <c r="G38" s="248">
        <f>'Risultati ante e post intervent'!$E$21*F38</f>
        <v>0</v>
      </c>
      <c r="H38" s="380">
        <f>H37*(1+'Dati di fabbisogno'!$L$26/100)</f>
        <v>5.15</v>
      </c>
      <c r="I38" s="380">
        <f>'Risultati ante e post intervent'!$E$22*H38</f>
        <v>0</v>
      </c>
      <c r="J38" s="380">
        <f>J37*(1+'Dati di fabbisogno'!$P$26/100)</f>
        <v>0.21</v>
      </c>
      <c r="K38" s="248">
        <f>J38*'Risultati ante e post intervent'!$D$28</f>
        <v>0</v>
      </c>
      <c r="L38" s="380">
        <f t="shared" si="1"/>
        <v>0</v>
      </c>
      <c r="M38" s="248">
        <f>M37*(1+'Dati di fabbisogno'!$D$11/100)</f>
        <v>0.15</v>
      </c>
      <c r="N38" s="248">
        <f>M38*'Risultati ante e post intervent'!$E$6</f>
        <v>0</v>
      </c>
      <c r="O38" s="248">
        <f>O37*(1+'Dati di fabbisogno'!$H$11/100)</f>
        <v>1.25</v>
      </c>
      <c r="P38" s="248">
        <f>O38*'Risultati ante e post intervent'!$E$7</f>
        <v>0</v>
      </c>
      <c r="Q38" s="380">
        <f>Q37*(1+'Dati di fabbisogno'!$L$11/100)</f>
        <v>0.77500000000000002</v>
      </c>
      <c r="R38" s="380">
        <f>Q38*'Risultati ante e post intervent'!$E$8</f>
        <v>0</v>
      </c>
      <c r="S38" s="248">
        <f>S37*(1+'Dati combustibile'!$E$23/100)</f>
        <v>0.21</v>
      </c>
      <c r="T38" s="248">
        <f>S38*'Risultati ante e post intervent'!$D$14</f>
        <v>0</v>
      </c>
      <c r="U38" s="380">
        <f t="shared" si="2"/>
        <v>0</v>
      </c>
      <c r="V38" s="249">
        <f t="shared" si="0"/>
        <v>0</v>
      </c>
    </row>
    <row r="39" spans="2:22" x14ac:dyDescent="0.25">
      <c r="B39" s="238" t="s">
        <v>117</v>
      </c>
      <c r="D39" s="247">
        <f>D38*(1+'Dati di fabbisogno'!$D$26/100)</f>
        <v>0.77500000000000002</v>
      </c>
      <c r="E39" s="248">
        <f>D39*'Risultati ante e post intervent'!$E$20</f>
        <v>0</v>
      </c>
      <c r="F39" s="248">
        <f>F38*(1+'Dati di fabbisogno'!$H$26/100)</f>
        <v>1.25</v>
      </c>
      <c r="G39" s="248">
        <f>'Risultati ante e post intervent'!$E$21*F39</f>
        <v>0</v>
      </c>
      <c r="H39" s="380">
        <f>H38*(1+'Dati di fabbisogno'!$L$26/100)</f>
        <v>5.15</v>
      </c>
      <c r="I39" s="380">
        <f>'Risultati ante e post intervent'!$E$22*H39</f>
        <v>0</v>
      </c>
      <c r="J39" s="380">
        <f>J38*(1+'Dati di fabbisogno'!$P$26/100)</f>
        <v>0.21</v>
      </c>
      <c r="K39" s="248">
        <f>J39*'Risultati ante e post intervent'!$D$28</f>
        <v>0</v>
      </c>
      <c r="L39" s="380">
        <f t="shared" si="1"/>
        <v>0</v>
      </c>
      <c r="M39" s="248">
        <f>M38*(1+'Dati di fabbisogno'!$D$11/100)</f>
        <v>0.15</v>
      </c>
      <c r="N39" s="248">
        <f>M39*'Risultati ante e post intervent'!$E$6</f>
        <v>0</v>
      </c>
      <c r="O39" s="248">
        <f>O38*(1+'Dati di fabbisogno'!$H$11/100)</f>
        <v>1.25</v>
      </c>
      <c r="P39" s="248">
        <f>O39*'Risultati ante e post intervent'!$E$7</f>
        <v>0</v>
      </c>
      <c r="Q39" s="380">
        <f>Q38*(1+'Dati di fabbisogno'!$L$11/100)</f>
        <v>0.77500000000000002</v>
      </c>
      <c r="R39" s="380">
        <f>Q39*'Risultati ante e post intervent'!$E$8</f>
        <v>0</v>
      </c>
      <c r="S39" s="248">
        <f>S38*(1+'Dati combustibile'!$E$23/100)</f>
        <v>0.21</v>
      </c>
      <c r="T39" s="248">
        <f>S39*'Risultati ante e post intervent'!$D$14</f>
        <v>0</v>
      </c>
      <c r="U39" s="380">
        <f t="shared" si="2"/>
        <v>0</v>
      </c>
      <c r="V39" s="249">
        <f t="shared" si="0"/>
        <v>0</v>
      </c>
    </row>
    <row r="40" spans="2:22" x14ac:dyDescent="0.25">
      <c r="B40" s="238" t="s">
        <v>118</v>
      </c>
      <c r="D40" s="247">
        <f>D39*(1+'Dati di fabbisogno'!$D$26/100)</f>
        <v>0.77500000000000002</v>
      </c>
      <c r="E40" s="248">
        <f>D40*'Risultati ante e post intervent'!$E$20</f>
        <v>0</v>
      </c>
      <c r="F40" s="248">
        <f>F39*(1+'Dati di fabbisogno'!$H$26/100)</f>
        <v>1.25</v>
      </c>
      <c r="G40" s="248">
        <f>'Risultati ante e post intervent'!$E$21*F40</f>
        <v>0</v>
      </c>
      <c r="H40" s="380">
        <f>H39*(1+'Dati di fabbisogno'!$L$26/100)</f>
        <v>5.15</v>
      </c>
      <c r="I40" s="380">
        <f>'Risultati ante e post intervent'!$E$22*H40</f>
        <v>0</v>
      </c>
      <c r="J40" s="380">
        <f>J39*(1+'Dati di fabbisogno'!$P$26/100)</f>
        <v>0.21</v>
      </c>
      <c r="K40" s="248">
        <f>J40*'Risultati ante e post intervent'!$D$28</f>
        <v>0</v>
      </c>
      <c r="L40" s="380">
        <f t="shared" si="1"/>
        <v>0</v>
      </c>
      <c r="M40" s="248">
        <f>M39*(1+'Dati di fabbisogno'!$D$11/100)</f>
        <v>0.15</v>
      </c>
      <c r="N40" s="248">
        <f>M40*'Risultati ante e post intervent'!$E$6</f>
        <v>0</v>
      </c>
      <c r="O40" s="248">
        <f>O39*(1+'Dati di fabbisogno'!$H$11/100)</f>
        <v>1.25</v>
      </c>
      <c r="P40" s="248">
        <f>O40*'Risultati ante e post intervent'!$E$7</f>
        <v>0</v>
      </c>
      <c r="Q40" s="380">
        <f>Q39*(1+'Dati di fabbisogno'!$L$11/100)</f>
        <v>0.77500000000000002</v>
      </c>
      <c r="R40" s="380">
        <f>Q40*'Risultati ante e post intervent'!$E$8</f>
        <v>0</v>
      </c>
      <c r="S40" s="248">
        <f>S39*(1+'Dati combustibile'!$E$23/100)</f>
        <v>0.21</v>
      </c>
      <c r="T40" s="248">
        <f>S40*'Risultati ante e post intervent'!$D$14</f>
        <v>0</v>
      </c>
      <c r="U40" s="380">
        <f t="shared" si="2"/>
        <v>0</v>
      </c>
      <c r="V40" s="249">
        <f t="shared" si="0"/>
        <v>0</v>
      </c>
    </row>
    <row r="41" spans="2:22" x14ac:dyDescent="0.25">
      <c r="B41" s="238" t="s">
        <v>119</v>
      </c>
      <c r="D41" s="247">
        <f>D40*(1+'Dati di fabbisogno'!$D$26/100)</f>
        <v>0.77500000000000002</v>
      </c>
      <c r="E41" s="248">
        <f>D41*'Risultati ante e post intervent'!$E$20</f>
        <v>0</v>
      </c>
      <c r="F41" s="248">
        <f>F40*(1+'Dati di fabbisogno'!$H$26/100)</f>
        <v>1.25</v>
      </c>
      <c r="G41" s="248">
        <f>'Risultati ante e post intervent'!$E$21*F41</f>
        <v>0</v>
      </c>
      <c r="H41" s="380">
        <f>H40*(1+'Dati di fabbisogno'!$L$26/100)</f>
        <v>5.15</v>
      </c>
      <c r="I41" s="380">
        <f>'Risultati ante e post intervent'!$E$22*H41</f>
        <v>0</v>
      </c>
      <c r="J41" s="380">
        <f>J40*(1+'Dati di fabbisogno'!$P$26/100)</f>
        <v>0.21</v>
      </c>
      <c r="K41" s="248">
        <f>J41*'Risultati ante e post intervent'!$D$28</f>
        <v>0</v>
      </c>
      <c r="L41" s="380">
        <f t="shared" si="1"/>
        <v>0</v>
      </c>
      <c r="M41" s="248">
        <f>M40*(1+'Dati di fabbisogno'!$D$11/100)</f>
        <v>0.15</v>
      </c>
      <c r="N41" s="248">
        <f>M41*'Risultati ante e post intervent'!$E$6</f>
        <v>0</v>
      </c>
      <c r="O41" s="248">
        <f>O40*(1+'Dati di fabbisogno'!$H$11/100)</f>
        <v>1.25</v>
      </c>
      <c r="P41" s="248">
        <f>O41*'Risultati ante e post intervent'!$E$7</f>
        <v>0</v>
      </c>
      <c r="Q41" s="380">
        <f>Q40*(1+'Dati di fabbisogno'!$L$11/100)</f>
        <v>0.77500000000000002</v>
      </c>
      <c r="R41" s="380">
        <f>Q41*'Risultati ante e post intervent'!$E$8</f>
        <v>0</v>
      </c>
      <c r="S41" s="248">
        <f>S40*(1+'Dati combustibile'!$E$23/100)</f>
        <v>0.21</v>
      </c>
      <c r="T41" s="248">
        <f>S41*'Risultati ante e post intervent'!$D$14</f>
        <v>0</v>
      </c>
      <c r="U41" s="380">
        <f t="shared" si="2"/>
        <v>0</v>
      </c>
      <c r="V41" s="249">
        <f t="shared" si="0"/>
        <v>0</v>
      </c>
    </row>
    <row r="42" spans="2:22" x14ac:dyDescent="0.25">
      <c r="B42" s="238" t="s">
        <v>120</v>
      </c>
      <c r="D42" s="247">
        <f>D41*(1+'Dati di fabbisogno'!$D$26/100)</f>
        <v>0.77500000000000002</v>
      </c>
      <c r="E42" s="248">
        <f>D42*'Risultati ante e post intervent'!$E$20</f>
        <v>0</v>
      </c>
      <c r="F42" s="248">
        <f>F41*(1+'Dati di fabbisogno'!$H$26/100)</f>
        <v>1.25</v>
      </c>
      <c r="G42" s="248">
        <f>'Risultati ante e post intervent'!$E$21*F42</f>
        <v>0</v>
      </c>
      <c r="H42" s="380">
        <f>H41*(1+'Dati di fabbisogno'!$L$26/100)</f>
        <v>5.15</v>
      </c>
      <c r="I42" s="380">
        <f>'Risultati ante e post intervent'!$E$22*H42</f>
        <v>0</v>
      </c>
      <c r="J42" s="380">
        <f>J41*(1+'Dati di fabbisogno'!$P$26/100)</f>
        <v>0.21</v>
      </c>
      <c r="K42" s="248">
        <f>J42*'Risultati ante e post intervent'!$D$28</f>
        <v>0</v>
      </c>
      <c r="L42" s="380">
        <f t="shared" si="1"/>
        <v>0</v>
      </c>
      <c r="M42" s="248">
        <f>M41*(1+'Dati di fabbisogno'!$D$11/100)</f>
        <v>0.15</v>
      </c>
      <c r="N42" s="248">
        <f>M42*'Risultati ante e post intervent'!$E$6</f>
        <v>0</v>
      </c>
      <c r="O42" s="248">
        <f>O41*(1+'Dati di fabbisogno'!$H$11/100)</f>
        <v>1.25</v>
      </c>
      <c r="P42" s="248">
        <f>O42*'Risultati ante e post intervent'!$E$7</f>
        <v>0</v>
      </c>
      <c r="Q42" s="380">
        <f>Q41*(1+'Dati di fabbisogno'!$L$11/100)</f>
        <v>0.77500000000000002</v>
      </c>
      <c r="R42" s="380">
        <f>Q42*'Risultati ante e post intervent'!$E$8</f>
        <v>0</v>
      </c>
      <c r="S42" s="248">
        <f>S41*(1+'Dati combustibile'!$E$23/100)</f>
        <v>0.21</v>
      </c>
      <c r="T42" s="248">
        <f>S42*'Risultati ante e post intervent'!$D$14</f>
        <v>0</v>
      </c>
      <c r="U42" s="380">
        <f t="shared" si="2"/>
        <v>0</v>
      </c>
      <c r="V42" s="249">
        <f t="shared" si="0"/>
        <v>0</v>
      </c>
    </row>
    <row r="43" spans="2:22" x14ac:dyDescent="0.25">
      <c r="B43" s="238" t="s">
        <v>121</v>
      </c>
      <c r="D43" s="247">
        <f>D42*(1+'Dati di fabbisogno'!$D$26/100)</f>
        <v>0.77500000000000002</v>
      </c>
      <c r="E43" s="248">
        <f>D43*'Risultati ante e post intervent'!$E$20</f>
        <v>0</v>
      </c>
      <c r="F43" s="248">
        <f>F42*(1+'Dati di fabbisogno'!$H$26/100)</f>
        <v>1.25</v>
      </c>
      <c r="G43" s="248">
        <f>'Risultati ante e post intervent'!$E$21*F43</f>
        <v>0</v>
      </c>
      <c r="H43" s="380">
        <f>H42*(1+'Dati di fabbisogno'!$L$26/100)</f>
        <v>5.15</v>
      </c>
      <c r="I43" s="380">
        <f>'Risultati ante e post intervent'!$E$22*H43</f>
        <v>0</v>
      </c>
      <c r="J43" s="380">
        <f>J42*(1+'Dati di fabbisogno'!$P$26/100)</f>
        <v>0.21</v>
      </c>
      <c r="K43" s="248">
        <f>J43*'Risultati ante e post intervent'!$D$28</f>
        <v>0</v>
      </c>
      <c r="L43" s="380">
        <f t="shared" si="1"/>
        <v>0</v>
      </c>
      <c r="M43" s="248">
        <f>M42*(1+'Dati di fabbisogno'!$D$11/100)</f>
        <v>0.15</v>
      </c>
      <c r="N43" s="248">
        <f>M43*'Risultati ante e post intervent'!$E$6</f>
        <v>0</v>
      </c>
      <c r="O43" s="248">
        <f>O42*(1+'Dati di fabbisogno'!$H$11/100)</f>
        <v>1.25</v>
      </c>
      <c r="P43" s="248">
        <f>O43*'Risultati ante e post intervent'!$E$7</f>
        <v>0</v>
      </c>
      <c r="Q43" s="380">
        <f>Q42*(1+'Dati di fabbisogno'!$L$11/100)</f>
        <v>0.77500000000000002</v>
      </c>
      <c r="R43" s="380">
        <f>Q43*'Risultati ante e post intervent'!$E$8</f>
        <v>0</v>
      </c>
      <c r="S43" s="248">
        <f>S42*(1+'Dati combustibile'!$E$23/100)</f>
        <v>0.21</v>
      </c>
      <c r="T43" s="248">
        <f>S43*'Risultati ante e post intervent'!$D$14</f>
        <v>0</v>
      </c>
      <c r="U43" s="380">
        <f t="shared" si="2"/>
        <v>0</v>
      </c>
      <c r="V43" s="249">
        <f t="shared" si="0"/>
        <v>0</v>
      </c>
    </row>
    <row r="44" spans="2:22" x14ac:dyDescent="0.25">
      <c r="B44" s="238" t="s">
        <v>122</v>
      </c>
      <c r="D44" s="247">
        <f>D43*(1+'Dati di fabbisogno'!$D$26/100)</f>
        <v>0.77500000000000002</v>
      </c>
      <c r="E44" s="248">
        <f>D44*'Risultati ante e post intervent'!$E$20</f>
        <v>0</v>
      </c>
      <c r="F44" s="248">
        <f>F43*(1+'Dati di fabbisogno'!$H$26/100)</f>
        <v>1.25</v>
      </c>
      <c r="G44" s="248">
        <f>'Risultati ante e post intervent'!$E$21*F44</f>
        <v>0</v>
      </c>
      <c r="H44" s="380">
        <f>H43*(1+'Dati di fabbisogno'!$L$26/100)</f>
        <v>5.15</v>
      </c>
      <c r="I44" s="380">
        <f>'Risultati ante e post intervent'!$E$22*H44</f>
        <v>0</v>
      </c>
      <c r="J44" s="380">
        <f>J43*(1+'Dati di fabbisogno'!$P$26/100)</f>
        <v>0.21</v>
      </c>
      <c r="K44" s="248">
        <f>J44*'Risultati ante e post intervent'!$D$28</f>
        <v>0</v>
      </c>
      <c r="L44" s="380">
        <f t="shared" si="1"/>
        <v>0</v>
      </c>
      <c r="M44" s="248">
        <f>M43*(1+'Dati di fabbisogno'!$D$11/100)</f>
        <v>0.15</v>
      </c>
      <c r="N44" s="248">
        <f>M44*'Risultati ante e post intervent'!$E$6</f>
        <v>0</v>
      </c>
      <c r="O44" s="248">
        <f>O43*(1+'Dati di fabbisogno'!$H$11/100)</f>
        <v>1.25</v>
      </c>
      <c r="P44" s="248">
        <f>O44*'Risultati ante e post intervent'!$E$7</f>
        <v>0</v>
      </c>
      <c r="Q44" s="380">
        <f>Q43*(1+'Dati di fabbisogno'!$L$11/100)</f>
        <v>0.77500000000000002</v>
      </c>
      <c r="R44" s="380">
        <f>Q44*'Risultati ante e post intervent'!$E$8</f>
        <v>0</v>
      </c>
      <c r="S44" s="248">
        <f>S43*(1+'Dati combustibile'!$E$23/100)</f>
        <v>0.21</v>
      </c>
      <c r="T44" s="248">
        <f>S44*'Risultati ante e post intervent'!$D$14</f>
        <v>0</v>
      </c>
      <c r="U44" s="380">
        <f t="shared" si="2"/>
        <v>0</v>
      </c>
      <c r="V44" s="249">
        <f t="shared" si="0"/>
        <v>0</v>
      </c>
    </row>
    <row r="45" spans="2:22" x14ac:dyDescent="0.25">
      <c r="B45" s="238" t="s">
        <v>123</v>
      </c>
      <c r="D45" s="247">
        <f>D44*(1+'Dati di fabbisogno'!$D$26/100)</f>
        <v>0.77500000000000002</v>
      </c>
      <c r="E45" s="248">
        <f>D45*'Risultati ante e post intervent'!$E$20</f>
        <v>0</v>
      </c>
      <c r="F45" s="248">
        <f>F44*(1+'Dati di fabbisogno'!$H$26/100)</f>
        <v>1.25</v>
      </c>
      <c r="G45" s="248">
        <f>'Risultati ante e post intervent'!$E$21*F45</f>
        <v>0</v>
      </c>
      <c r="H45" s="380">
        <f>H44*(1+'Dati di fabbisogno'!$L$26/100)</f>
        <v>5.15</v>
      </c>
      <c r="I45" s="380">
        <f>'Risultati ante e post intervent'!$E$22*H45</f>
        <v>0</v>
      </c>
      <c r="J45" s="380">
        <f>J44*(1+'Dati di fabbisogno'!$P$26/100)</f>
        <v>0.21</v>
      </c>
      <c r="K45" s="248">
        <f>J45*'Risultati ante e post intervent'!$D$28</f>
        <v>0</v>
      </c>
      <c r="L45" s="380">
        <f t="shared" si="1"/>
        <v>0</v>
      </c>
      <c r="M45" s="248">
        <f>M44*(1+'Dati di fabbisogno'!$D$11/100)</f>
        <v>0.15</v>
      </c>
      <c r="N45" s="248">
        <f>M45*'Risultati ante e post intervent'!$E$6</f>
        <v>0</v>
      </c>
      <c r="O45" s="248">
        <f>O44*(1+'Dati di fabbisogno'!$H$11/100)</f>
        <v>1.25</v>
      </c>
      <c r="P45" s="248">
        <f>O45*'Risultati ante e post intervent'!$E$7</f>
        <v>0</v>
      </c>
      <c r="Q45" s="380">
        <f>Q44*(1+'Dati di fabbisogno'!$L$11/100)</f>
        <v>0.77500000000000002</v>
      </c>
      <c r="R45" s="380">
        <f>Q45*'Risultati ante e post intervent'!$E$8</f>
        <v>0</v>
      </c>
      <c r="S45" s="248">
        <f>S44*(1+'Dati combustibile'!$E$23/100)</f>
        <v>0.21</v>
      </c>
      <c r="T45" s="248">
        <f>S45*'Risultati ante e post intervent'!$D$14</f>
        <v>0</v>
      </c>
      <c r="U45" s="380">
        <f t="shared" si="2"/>
        <v>0</v>
      </c>
      <c r="V45" s="249">
        <f t="shared" si="0"/>
        <v>0</v>
      </c>
    </row>
    <row r="46" spans="2:22" x14ac:dyDescent="0.25">
      <c r="B46" s="238" t="s">
        <v>124</v>
      </c>
      <c r="D46" s="247">
        <f>D45*(1+'Dati di fabbisogno'!$D$26/100)</f>
        <v>0.77500000000000002</v>
      </c>
      <c r="E46" s="248">
        <f>D46*'Risultati ante e post intervent'!$E$20</f>
        <v>0</v>
      </c>
      <c r="F46" s="248">
        <f>F45*(1+'Dati di fabbisogno'!$H$26/100)</f>
        <v>1.25</v>
      </c>
      <c r="G46" s="248">
        <f>'Risultati ante e post intervent'!$E$21*F46</f>
        <v>0</v>
      </c>
      <c r="H46" s="380">
        <f>H45*(1+'Dati di fabbisogno'!$L$26/100)</f>
        <v>5.15</v>
      </c>
      <c r="I46" s="380">
        <f>'Risultati ante e post intervent'!$E$22*H46</f>
        <v>0</v>
      </c>
      <c r="J46" s="380">
        <f>J45*(1+'Dati di fabbisogno'!$P$26/100)</f>
        <v>0.21</v>
      </c>
      <c r="K46" s="248">
        <f>J46*'Risultati ante e post intervent'!$D$28</f>
        <v>0</v>
      </c>
      <c r="L46" s="380">
        <f t="shared" si="1"/>
        <v>0</v>
      </c>
      <c r="M46" s="248">
        <f>M45*(1+'Dati di fabbisogno'!$D$11/100)</f>
        <v>0.15</v>
      </c>
      <c r="N46" s="248">
        <f>M46*'Risultati ante e post intervent'!$E$6</f>
        <v>0</v>
      </c>
      <c r="O46" s="248">
        <f>O45*(1+'Dati di fabbisogno'!$H$11/100)</f>
        <v>1.25</v>
      </c>
      <c r="P46" s="248">
        <f>O46*'Risultati ante e post intervent'!$E$7</f>
        <v>0</v>
      </c>
      <c r="Q46" s="380">
        <f>Q45*(1+'Dati di fabbisogno'!$L$11/100)</f>
        <v>0.77500000000000002</v>
      </c>
      <c r="R46" s="380">
        <f>Q46*'Risultati ante e post intervent'!$E$8</f>
        <v>0</v>
      </c>
      <c r="S46" s="248">
        <f>S45*(1+'Dati combustibile'!$E$23/100)</f>
        <v>0.21</v>
      </c>
      <c r="T46" s="248">
        <f>S46*'Risultati ante e post intervent'!$D$14</f>
        <v>0</v>
      </c>
      <c r="U46" s="380">
        <f t="shared" si="2"/>
        <v>0</v>
      </c>
      <c r="V46" s="249">
        <f t="shared" si="0"/>
        <v>0</v>
      </c>
    </row>
    <row r="47" spans="2:22" x14ac:dyDescent="0.25">
      <c r="B47" s="238" t="s">
        <v>125</v>
      </c>
      <c r="D47" s="247">
        <f>D46*(1+'Dati di fabbisogno'!$D$26/100)</f>
        <v>0.77500000000000002</v>
      </c>
      <c r="E47" s="248">
        <f>D47*'Risultati ante e post intervent'!$E$20</f>
        <v>0</v>
      </c>
      <c r="F47" s="248">
        <f>F46*(1+'Dati di fabbisogno'!$H$26/100)</f>
        <v>1.25</v>
      </c>
      <c r="G47" s="248">
        <f>'Risultati ante e post intervent'!$E$21*F47</f>
        <v>0</v>
      </c>
      <c r="H47" s="380">
        <f>H46*(1+'Dati di fabbisogno'!$L$26/100)</f>
        <v>5.15</v>
      </c>
      <c r="I47" s="380">
        <f>'Risultati ante e post intervent'!$E$22*H47</f>
        <v>0</v>
      </c>
      <c r="J47" s="380">
        <f>J46*(1+'Dati di fabbisogno'!$P$26/100)</f>
        <v>0.21</v>
      </c>
      <c r="K47" s="248">
        <f>J47*'Risultati ante e post intervent'!$D$28</f>
        <v>0</v>
      </c>
      <c r="L47" s="380">
        <f t="shared" si="1"/>
        <v>0</v>
      </c>
      <c r="M47" s="248">
        <f>M46*(1+'Dati di fabbisogno'!$D$11/100)</f>
        <v>0.15</v>
      </c>
      <c r="N47" s="248">
        <f>M47*'Risultati ante e post intervent'!$E$6</f>
        <v>0</v>
      </c>
      <c r="O47" s="248">
        <f>O46*(1+'Dati di fabbisogno'!$H$11/100)</f>
        <v>1.25</v>
      </c>
      <c r="P47" s="248">
        <f>O47*'Risultati ante e post intervent'!$E$7</f>
        <v>0</v>
      </c>
      <c r="Q47" s="380">
        <f>Q46*(1+'Dati di fabbisogno'!$L$11/100)</f>
        <v>0.77500000000000002</v>
      </c>
      <c r="R47" s="380">
        <f>Q47*'Risultati ante e post intervent'!$E$8</f>
        <v>0</v>
      </c>
      <c r="S47" s="248">
        <f>S46*(1+'Dati combustibile'!$E$23/100)</f>
        <v>0.21</v>
      </c>
      <c r="T47" s="248">
        <f>S47*'Risultati ante e post intervent'!$D$14</f>
        <v>0</v>
      </c>
      <c r="U47" s="380">
        <f t="shared" si="2"/>
        <v>0</v>
      </c>
      <c r="V47" s="249">
        <f t="shared" si="0"/>
        <v>0</v>
      </c>
    </row>
    <row r="48" spans="2:22" x14ac:dyDescent="0.25">
      <c r="B48" s="238" t="s">
        <v>126</v>
      </c>
      <c r="D48" s="247">
        <f>D47*(1+'Dati di fabbisogno'!$D$26/100)</f>
        <v>0.77500000000000002</v>
      </c>
      <c r="E48" s="248">
        <f>D48*'Risultati ante e post intervent'!$E$20</f>
        <v>0</v>
      </c>
      <c r="F48" s="248">
        <f>F47*(1+'Dati di fabbisogno'!$H$26/100)</f>
        <v>1.25</v>
      </c>
      <c r="G48" s="248">
        <f>'Risultati ante e post intervent'!$E$21*F48</f>
        <v>0</v>
      </c>
      <c r="H48" s="380">
        <f>H47*(1+'Dati di fabbisogno'!$L$26/100)</f>
        <v>5.15</v>
      </c>
      <c r="I48" s="380">
        <f>'Risultati ante e post intervent'!$E$22*H48</f>
        <v>0</v>
      </c>
      <c r="J48" s="380">
        <f>J47*(1+'Dati di fabbisogno'!$P$26/100)</f>
        <v>0.21</v>
      </c>
      <c r="K48" s="248">
        <f>J48*'Risultati ante e post intervent'!$D$28</f>
        <v>0</v>
      </c>
      <c r="L48" s="380">
        <f t="shared" si="1"/>
        <v>0</v>
      </c>
      <c r="M48" s="248">
        <f>M47*(1+'Dati di fabbisogno'!$D$11/100)</f>
        <v>0.15</v>
      </c>
      <c r="N48" s="248">
        <f>M48*'Risultati ante e post intervent'!$E$6</f>
        <v>0</v>
      </c>
      <c r="O48" s="248">
        <f>O47*(1+'Dati di fabbisogno'!$H$11/100)</f>
        <v>1.25</v>
      </c>
      <c r="P48" s="248">
        <f>O48*'Risultati ante e post intervent'!$E$7</f>
        <v>0</v>
      </c>
      <c r="Q48" s="380">
        <f>Q47*(1+'Dati di fabbisogno'!$L$11/100)</f>
        <v>0.77500000000000002</v>
      </c>
      <c r="R48" s="380">
        <f>Q48*'Risultati ante e post intervent'!$E$8</f>
        <v>0</v>
      </c>
      <c r="S48" s="248">
        <f>S47*(1+'Dati combustibile'!$E$23/100)</f>
        <v>0.21</v>
      </c>
      <c r="T48" s="248">
        <f>S48*'Risultati ante e post intervent'!$D$14</f>
        <v>0</v>
      </c>
      <c r="U48" s="380">
        <f t="shared" si="2"/>
        <v>0</v>
      </c>
      <c r="V48" s="249">
        <f t="shared" si="0"/>
        <v>0</v>
      </c>
    </row>
    <row r="49" spans="2:22" x14ac:dyDescent="0.25">
      <c r="B49" s="238" t="s">
        <v>127</v>
      </c>
      <c r="D49" s="247">
        <f>D48*(1+'Dati di fabbisogno'!$D$26/100)</f>
        <v>0.77500000000000002</v>
      </c>
      <c r="E49" s="248">
        <f>D49*'Risultati ante e post intervent'!$E$20</f>
        <v>0</v>
      </c>
      <c r="F49" s="248">
        <f>F48*(1+'Dati di fabbisogno'!$H$26/100)</f>
        <v>1.25</v>
      </c>
      <c r="G49" s="248">
        <f>'Risultati ante e post intervent'!$E$21*F49</f>
        <v>0</v>
      </c>
      <c r="H49" s="380">
        <f>H48*(1+'Dati di fabbisogno'!$L$26/100)</f>
        <v>5.15</v>
      </c>
      <c r="I49" s="380">
        <f>'Risultati ante e post intervent'!$E$22*H49</f>
        <v>0</v>
      </c>
      <c r="J49" s="380">
        <f>J48*(1+'Dati di fabbisogno'!$P$26/100)</f>
        <v>0.21</v>
      </c>
      <c r="K49" s="248">
        <f>J49*'Risultati ante e post intervent'!$D$28</f>
        <v>0</v>
      </c>
      <c r="L49" s="380">
        <f t="shared" si="1"/>
        <v>0</v>
      </c>
      <c r="M49" s="248">
        <f>M48*(1+'Dati di fabbisogno'!$D$11/100)</f>
        <v>0.15</v>
      </c>
      <c r="N49" s="248">
        <f>M49*'Risultati ante e post intervent'!$E$6</f>
        <v>0</v>
      </c>
      <c r="O49" s="248">
        <f>O48*(1+'Dati di fabbisogno'!$H$11/100)</f>
        <v>1.25</v>
      </c>
      <c r="P49" s="248">
        <f>O49*'Risultati ante e post intervent'!$E$7</f>
        <v>0</v>
      </c>
      <c r="Q49" s="380">
        <f>Q48*(1+'Dati di fabbisogno'!$L$11/100)</f>
        <v>0.77500000000000002</v>
      </c>
      <c r="R49" s="380">
        <f>Q49*'Risultati ante e post intervent'!$E$8</f>
        <v>0</v>
      </c>
      <c r="S49" s="248">
        <f>S48*(1+'Dati combustibile'!$E$23/100)</f>
        <v>0.21</v>
      </c>
      <c r="T49" s="248">
        <f>S49*'Risultati ante e post intervent'!$D$14</f>
        <v>0</v>
      </c>
      <c r="U49" s="380">
        <f t="shared" si="2"/>
        <v>0</v>
      </c>
      <c r="V49" s="249">
        <f t="shared" si="0"/>
        <v>0</v>
      </c>
    </row>
    <row r="50" spans="2:22" x14ac:dyDescent="0.25">
      <c r="B50" s="238" t="s">
        <v>128</v>
      </c>
      <c r="D50" s="247">
        <f>D49*(1+'Dati di fabbisogno'!$D$26/100)</f>
        <v>0.77500000000000002</v>
      </c>
      <c r="E50" s="248">
        <f>D50*'Risultati ante e post intervent'!$E$20</f>
        <v>0</v>
      </c>
      <c r="F50" s="248">
        <f>F49*(1+'Dati di fabbisogno'!$H$26/100)</f>
        <v>1.25</v>
      </c>
      <c r="G50" s="248">
        <f>'Risultati ante e post intervent'!$E$21*F50</f>
        <v>0</v>
      </c>
      <c r="H50" s="380">
        <f>H49*(1+'Dati di fabbisogno'!$L$26/100)</f>
        <v>5.15</v>
      </c>
      <c r="I50" s="380">
        <f>'Risultati ante e post intervent'!$E$22*H50</f>
        <v>0</v>
      </c>
      <c r="J50" s="380">
        <f>J49*(1+'Dati di fabbisogno'!$P$26/100)</f>
        <v>0.21</v>
      </c>
      <c r="K50" s="248">
        <f>J50*'Risultati ante e post intervent'!$D$28</f>
        <v>0</v>
      </c>
      <c r="L50" s="380">
        <f t="shared" si="1"/>
        <v>0</v>
      </c>
      <c r="M50" s="248">
        <f>M49*(1+'Dati di fabbisogno'!$D$11/100)</f>
        <v>0.15</v>
      </c>
      <c r="N50" s="248">
        <f>M50*'Risultati ante e post intervent'!$E$6</f>
        <v>0</v>
      </c>
      <c r="O50" s="248">
        <f>O49*(1+'Dati di fabbisogno'!$H$11/100)</f>
        <v>1.25</v>
      </c>
      <c r="P50" s="248">
        <f>O50*'Risultati ante e post intervent'!$E$7</f>
        <v>0</v>
      </c>
      <c r="Q50" s="380">
        <f>Q49*(1+'Dati di fabbisogno'!$L$11/100)</f>
        <v>0.77500000000000002</v>
      </c>
      <c r="R50" s="380">
        <f>Q50*'Risultati ante e post intervent'!$E$8</f>
        <v>0</v>
      </c>
      <c r="S50" s="248">
        <f>S49*(1+'Dati combustibile'!$E$23/100)</f>
        <v>0.21</v>
      </c>
      <c r="T50" s="248">
        <f>S50*'Risultati ante e post intervent'!$D$14</f>
        <v>0</v>
      </c>
      <c r="U50" s="380">
        <f t="shared" si="2"/>
        <v>0</v>
      </c>
      <c r="V50" s="249">
        <f t="shared" si="0"/>
        <v>0</v>
      </c>
    </row>
    <row r="51" spans="2:22" x14ac:dyDescent="0.25">
      <c r="B51" s="238" t="s">
        <v>129</v>
      </c>
      <c r="D51" s="247">
        <f>D50*(1+'Dati di fabbisogno'!$D$26/100)</f>
        <v>0.77500000000000002</v>
      </c>
      <c r="E51" s="248">
        <f>D51*'Risultati ante e post intervent'!$E$20</f>
        <v>0</v>
      </c>
      <c r="F51" s="248">
        <f>F50*(1+'Dati di fabbisogno'!$H$26/100)</f>
        <v>1.25</v>
      </c>
      <c r="G51" s="248">
        <f>'Risultati ante e post intervent'!$E$21*F51</f>
        <v>0</v>
      </c>
      <c r="H51" s="380">
        <f>H50*(1+'Dati di fabbisogno'!$L$26/100)</f>
        <v>5.15</v>
      </c>
      <c r="I51" s="380">
        <f>'Risultati ante e post intervent'!$E$22*H51</f>
        <v>0</v>
      </c>
      <c r="J51" s="380">
        <f>J50*(1+'Dati di fabbisogno'!$P$26/100)</f>
        <v>0.21</v>
      </c>
      <c r="K51" s="248">
        <f>J51*'Risultati ante e post intervent'!$D$28</f>
        <v>0</v>
      </c>
      <c r="L51" s="380">
        <f t="shared" si="1"/>
        <v>0</v>
      </c>
      <c r="M51" s="248">
        <f>M50*(1+'Dati di fabbisogno'!$D$11/100)</f>
        <v>0.15</v>
      </c>
      <c r="N51" s="248">
        <f>M51*'Risultati ante e post intervent'!$E$6</f>
        <v>0</v>
      </c>
      <c r="O51" s="248">
        <f>O50*(1+'Dati di fabbisogno'!$H$11/100)</f>
        <v>1.25</v>
      </c>
      <c r="P51" s="248">
        <f>O51*'Risultati ante e post intervent'!$E$7</f>
        <v>0</v>
      </c>
      <c r="Q51" s="380">
        <f>Q50*(1+'Dati di fabbisogno'!$L$11/100)</f>
        <v>0.77500000000000002</v>
      </c>
      <c r="R51" s="380">
        <f>Q51*'Risultati ante e post intervent'!$E$8</f>
        <v>0</v>
      </c>
      <c r="S51" s="248">
        <f>S50*(1+'Dati combustibile'!$E$23/100)</f>
        <v>0.21</v>
      </c>
      <c r="T51" s="248">
        <f>S51*'Risultati ante e post intervent'!$D$14</f>
        <v>0</v>
      </c>
      <c r="U51" s="380">
        <f t="shared" si="2"/>
        <v>0</v>
      </c>
      <c r="V51" s="249">
        <f t="shared" si="0"/>
        <v>0</v>
      </c>
    </row>
    <row r="52" spans="2:22" x14ac:dyDescent="0.25">
      <c r="B52" s="238" t="s">
        <v>130</v>
      </c>
      <c r="D52" s="247">
        <f>D51*(1+'Dati di fabbisogno'!$D$26/100)</f>
        <v>0.77500000000000002</v>
      </c>
      <c r="E52" s="248">
        <f>D52*'Risultati ante e post intervent'!$E$20</f>
        <v>0</v>
      </c>
      <c r="F52" s="248">
        <f>F51*(1+'Dati di fabbisogno'!$H$26/100)</f>
        <v>1.25</v>
      </c>
      <c r="G52" s="248">
        <f>'Risultati ante e post intervent'!$E$21*F52</f>
        <v>0</v>
      </c>
      <c r="H52" s="380">
        <f>H51*(1+'Dati di fabbisogno'!$L$26/100)</f>
        <v>5.15</v>
      </c>
      <c r="I52" s="380">
        <f>'Risultati ante e post intervent'!$E$22*H52</f>
        <v>0</v>
      </c>
      <c r="J52" s="380">
        <f>J51*(1+'Dati di fabbisogno'!$P$26/100)</f>
        <v>0.21</v>
      </c>
      <c r="K52" s="248">
        <f>J52*'Risultati ante e post intervent'!$D$28</f>
        <v>0</v>
      </c>
      <c r="L52" s="380">
        <f t="shared" si="1"/>
        <v>0</v>
      </c>
      <c r="M52" s="248">
        <f>M51*(1+'Dati di fabbisogno'!$D$11/100)</f>
        <v>0.15</v>
      </c>
      <c r="N52" s="248">
        <f>M52*'Risultati ante e post intervent'!$E$6</f>
        <v>0</v>
      </c>
      <c r="O52" s="248">
        <f>O51*(1+'Dati di fabbisogno'!$H$11/100)</f>
        <v>1.25</v>
      </c>
      <c r="P52" s="248">
        <f>O52*'Risultati ante e post intervent'!$E$7</f>
        <v>0</v>
      </c>
      <c r="Q52" s="380">
        <f>Q51*(1+'Dati di fabbisogno'!$L$11/100)</f>
        <v>0.77500000000000002</v>
      </c>
      <c r="R52" s="380">
        <f>Q52*'Risultati ante e post intervent'!$E$8</f>
        <v>0</v>
      </c>
      <c r="S52" s="248">
        <f>S51*(1+'Dati combustibile'!$E$23/100)</f>
        <v>0.21</v>
      </c>
      <c r="T52" s="248">
        <f>S52*'Risultati ante e post intervent'!$D$14</f>
        <v>0</v>
      </c>
      <c r="U52" s="380">
        <f t="shared" si="2"/>
        <v>0</v>
      </c>
      <c r="V52" s="249">
        <f t="shared" si="0"/>
        <v>0</v>
      </c>
    </row>
    <row r="53" spans="2:22" x14ac:dyDescent="0.25">
      <c r="B53" s="238" t="s">
        <v>131</v>
      </c>
      <c r="D53" s="247">
        <f>D52*(1+'Dati di fabbisogno'!$D$26/100)</f>
        <v>0.77500000000000002</v>
      </c>
      <c r="E53" s="248">
        <f>D53*'Risultati ante e post intervent'!$E$20</f>
        <v>0</v>
      </c>
      <c r="F53" s="248">
        <f>F52*(1+'Dati di fabbisogno'!$H$26/100)</f>
        <v>1.25</v>
      </c>
      <c r="G53" s="248">
        <f>'Risultati ante e post intervent'!$E$21*F53</f>
        <v>0</v>
      </c>
      <c r="H53" s="380">
        <f>H52*(1+'Dati di fabbisogno'!$L$26/100)</f>
        <v>5.15</v>
      </c>
      <c r="I53" s="380">
        <f>'Risultati ante e post intervent'!$E$22*H53</f>
        <v>0</v>
      </c>
      <c r="J53" s="380">
        <f>J52*(1+'Dati di fabbisogno'!$P$26/100)</f>
        <v>0.21</v>
      </c>
      <c r="K53" s="248">
        <f>J53*'Risultati ante e post intervent'!$D$28</f>
        <v>0</v>
      </c>
      <c r="L53" s="380">
        <f t="shared" si="1"/>
        <v>0</v>
      </c>
      <c r="M53" s="248">
        <f>M52*(1+'Dati di fabbisogno'!$D$11/100)</f>
        <v>0.15</v>
      </c>
      <c r="N53" s="248">
        <f>M53*'Risultati ante e post intervent'!$E$6</f>
        <v>0</v>
      </c>
      <c r="O53" s="248">
        <f>O52*(1+'Dati di fabbisogno'!$H$11/100)</f>
        <v>1.25</v>
      </c>
      <c r="P53" s="248">
        <f>O53*'Risultati ante e post intervent'!$E$7</f>
        <v>0</v>
      </c>
      <c r="Q53" s="380">
        <f>Q52*(1+'Dati di fabbisogno'!$L$11/100)</f>
        <v>0.77500000000000002</v>
      </c>
      <c r="R53" s="380">
        <f>Q53*'Risultati ante e post intervent'!$E$8</f>
        <v>0</v>
      </c>
      <c r="S53" s="248">
        <f>S52*(1+'Dati combustibile'!$E$23/100)</f>
        <v>0.21</v>
      </c>
      <c r="T53" s="248">
        <f>S53*'Risultati ante e post intervent'!$D$14</f>
        <v>0</v>
      </c>
      <c r="U53" s="380">
        <f t="shared" si="2"/>
        <v>0</v>
      </c>
      <c r="V53" s="249">
        <f t="shared" si="0"/>
        <v>0</v>
      </c>
    </row>
    <row r="54" spans="2:22" x14ac:dyDescent="0.25">
      <c r="B54" s="238" t="s">
        <v>132</v>
      </c>
      <c r="D54" s="247">
        <f>D53*(1+'Dati di fabbisogno'!$D$26/100)</f>
        <v>0.77500000000000002</v>
      </c>
      <c r="E54" s="248">
        <f>D54*'Risultati ante e post intervent'!$E$20</f>
        <v>0</v>
      </c>
      <c r="F54" s="248">
        <f>F53*(1+'Dati di fabbisogno'!$H$26/100)</f>
        <v>1.25</v>
      </c>
      <c r="G54" s="248">
        <f>'Risultati ante e post intervent'!$E$21*F54</f>
        <v>0</v>
      </c>
      <c r="H54" s="380">
        <f>H53*(1+'Dati di fabbisogno'!$L$26/100)</f>
        <v>5.15</v>
      </c>
      <c r="I54" s="380">
        <f>'Risultati ante e post intervent'!$E$22*H54</f>
        <v>0</v>
      </c>
      <c r="J54" s="380">
        <f>J53*(1+'Dati di fabbisogno'!$P$26/100)</f>
        <v>0.21</v>
      </c>
      <c r="K54" s="248">
        <f>J54*'Risultati ante e post intervent'!$D$28</f>
        <v>0</v>
      </c>
      <c r="L54" s="380">
        <f t="shared" si="1"/>
        <v>0</v>
      </c>
      <c r="M54" s="248">
        <f>M53*(1+'Dati di fabbisogno'!$D$11/100)</f>
        <v>0.15</v>
      </c>
      <c r="N54" s="248">
        <f>M54*'Risultati ante e post intervent'!$E$6</f>
        <v>0</v>
      </c>
      <c r="O54" s="248">
        <f>O53*(1+'Dati di fabbisogno'!$H$11/100)</f>
        <v>1.25</v>
      </c>
      <c r="P54" s="248">
        <f>O54*'Risultati ante e post intervent'!$E$7</f>
        <v>0</v>
      </c>
      <c r="Q54" s="380">
        <f>Q53*(1+'Dati di fabbisogno'!$L$11/100)</f>
        <v>0.77500000000000002</v>
      </c>
      <c r="R54" s="380">
        <f>Q54*'Risultati ante e post intervent'!$E$8</f>
        <v>0</v>
      </c>
      <c r="S54" s="248">
        <f>S53*(1+'Dati combustibile'!$E$23/100)</f>
        <v>0.21</v>
      </c>
      <c r="T54" s="248">
        <f>S54*'Risultati ante e post intervent'!$D$14</f>
        <v>0</v>
      </c>
      <c r="U54" s="380">
        <f t="shared" si="2"/>
        <v>0</v>
      </c>
      <c r="V54" s="249">
        <f t="shared" si="0"/>
        <v>0</v>
      </c>
    </row>
    <row r="55" spans="2:22" x14ac:dyDescent="0.25">
      <c r="B55" s="238" t="s">
        <v>133</v>
      </c>
      <c r="D55" s="247">
        <f>D54*(1+'Dati di fabbisogno'!$D$26/100)</f>
        <v>0.77500000000000002</v>
      </c>
      <c r="E55" s="248">
        <f>D55*'Risultati ante e post intervent'!$E$20</f>
        <v>0</v>
      </c>
      <c r="F55" s="248">
        <f>F54*(1+'Dati di fabbisogno'!$H$26/100)</f>
        <v>1.25</v>
      </c>
      <c r="G55" s="248">
        <f>'Risultati ante e post intervent'!$E$21*F55</f>
        <v>0</v>
      </c>
      <c r="H55" s="380">
        <f>H54*(1+'Dati di fabbisogno'!$L$26/100)</f>
        <v>5.15</v>
      </c>
      <c r="I55" s="380">
        <f>'Risultati ante e post intervent'!$E$22*H55</f>
        <v>0</v>
      </c>
      <c r="J55" s="380">
        <f>J54*(1+'Dati di fabbisogno'!$P$26/100)</f>
        <v>0.21</v>
      </c>
      <c r="K55" s="248">
        <f>J55*'Risultati ante e post intervent'!$D$28</f>
        <v>0</v>
      </c>
      <c r="L55" s="380">
        <f t="shared" si="1"/>
        <v>0</v>
      </c>
      <c r="M55" s="248">
        <f>M54*(1+'Dati di fabbisogno'!$D$11/100)</f>
        <v>0.15</v>
      </c>
      <c r="N55" s="248">
        <f>M55*'Risultati ante e post intervent'!$E$6</f>
        <v>0</v>
      </c>
      <c r="O55" s="248">
        <f>O54*(1+'Dati di fabbisogno'!$H$11/100)</f>
        <v>1.25</v>
      </c>
      <c r="P55" s="248">
        <f>O55*'Risultati ante e post intervent'!$E$7</f>
        <v>0</v>
      </c>
      <c r="Q55" s="380">
        <f>Q54*(1+'Dati di fabbisogno'!$L$11/100)</f>
        <v>0.77500000000000002</v>
      </c>
      <c r="R55" s="380">
        <f>Q55*'Risultati ante e post intervent'!$E$8</f>
        <v>0</v>
      </c>
      <c r="S55" s="248">
        <f>S54*(1+'Dati combustibile'!$E$23/100)</f>
        <v>0.21</v>
      </c>
      <c r="T55" s="248">
        <f>S55*'Risultati ante e post intervent'!$D$14</f>
        <v>0</v>
      </c>
      <c r="U55" s="380">
        <f t="shared" si="2"/>
        <v>0</v>
      </c>
      <c r="V55" s="249">
        <f t="shared" si="0"/>
        <v>0</v>
      </c>
    </row>
    <row r="56" spans="2:22" x14ac:dyDescent="0.25">
      <c r="B56" s="238" t="s">
        <v>134</v>
      </c>
      <c r="D56" s="247">
        <f>D55*(1+'Dati di fabbisogno'!$D$26/100)</f>
        <v>0.77500000000000002</v>
      </c>
      <c r="E56" s="248">
        <f>D56*'Risultati ante e post intervent'!$E$20</f>
        <v>0</v>
      </c>
      <c r="F56" s="248">
        <f>F55*(1+'Dati di fabbisogno'!$H$26/100)</f>
        <v>1.25</v>
      </c>
      <c r="G56" s="248">
        <f>'Risultati ante e post intervent'!$E$21*F56</f>
        <v>0</v>
      </c>
      <c r="H56" s="380">
        <f>H55*(1+'Dati di fabbisogno'!$L$26/100)</f>
        <v>5.15</v>
      </c>
      <c r="I56" s="380">
        <f>'Risultati ante e post intervent'!$E$22*H56</f>
        <v>0</v>
      </c>
      <c r="J56" s="380">
        <f>J55*(1+'Dati di fabbisogno'!$P$26/100)</f>
        <v>0.21</v>
      </c>
      <c r="K56" s="248">
        <f>J56*'Risultati ante e post intervent'!$D$28</f>
        <v>0</v>
      </c>
      <c r="L56" s="380">
        <f t="shared" si="1"/>
        <v>0</v>
      </c>
      <c r="M56" s="248">
        <f>M55*(1+'Dati di fabbisogno'!$D$11/100)</f>
        <v>0.15</v>
      </c>
      <c r="N56" s="248">
        <f>M56*'Risultati ante e post intervent'!$E$6</f>
        <v>0</v>
      </c>
      <c r="O56" s="248">
        <f>O55*(1+'Dati di fabbisogno'!$H$11/100)</f>
        <v>1.25</v>
      </c>
      <c r="P56" s="248">
        <f>O56*'Risultati ante e post intervent'!$E$7</f>
        <v>0</v>
      </c>
      <c r="Q56" s="380">
        <f>Q55*(1+'Dati di fabbisogno'!$L$11/100)</f>
        <v>0.77500000000000002</v>
      </c>
      <c r="R56" s="380">
        <f>Q56*'Risultati ante e post intervent'!$E$8</f>
        <v>0</v>
      </c>
      <c r="S56" s="248">
        <f>S55*(1+'Dati combustibile'!$E$23/100)</f>
        <v>0.21</v>
      </c>
      <c r="T56" s="248">
        <f>S56*'Risultati ante e post intervent'!$D$14</f>
        <v>0</v>
      </c>
      <c r="U56" s="380">
        <f t="shared" si="2"/>
        <v>0</v>
      </c>
      <c r="V56" s="249">
        <f t="shared" si="0"/>
        <v>0</v>
      </c>
    </row>
    <row r="57" spans="2:22" x14ac:dyDescent="0.25">
      <c r="B57" s="238" t="s">
        <v>135</v>
      </c>
      <c r="D57" s="247">
        <f>D56*(1+'Dati di fabbisogno'!$D$26/100)</f>
        <v>0.77500000000000002</v>
      </c>
      <c r="E57" s="248">
        <f>D57*'Risultati ante e post intervent'!$E$20</f>
        <v>0</v>
      </c>
      <c r="F57" s="248">
        <f>F56*(1+'Dati di fabbisogno'!$H$26/100)</f>
        <v>1.25</v>
      </c>
      <c r="G57" s="248">
        <f>'Risultati ante e post intervent'!$E$21*F57</f>
        <v>0</v>
      </c>
      <c r="H57" s="380">
        <f>H56*(1+'Dati di fabbisogno'!$L$26/100)</f>
        <v>5.15</v>
      </c>
      <c r="I57" s="380">
        <f>'Risultati ante e post intervent'!$E$22*H57</f>
        <v>0</v>
      </c>
      <c r="J57" s="380">
        <f>J56*(1+'Dati di fabbisogno'!$P$26/100)</f>
        <v>0.21</v>
      </c>
      <c r="K57" s="248">
        <f>J57*'Risultati ante e post intervent'!$D$28</f>
        <v>0</v>
      </c>
      <c r="L57" s="380">
        <f t="shared" si="1"/>
        <v>0</v>
      </c>
      <c r="M57" s="248">
        <f>M56*(1+'Dati di fabbisogno'!$D$11/100)</f>
        <v>0.15</v>
      </c>
      <c r="N57" s="248">
        <f>M57*'Risultati ante e post intervent'!$E$6</f>
        <v>0</v>
      </c>
      <c r="O57" s="248">
        <f>O56*(1+'Dati di fabbisogno'!$H$11/100)</f>
        <v>1.25</v>
      </c>
      <c r="P57" s="248">
        <f>O57*'Risultati ante e post intervent'!$E$7</f>
        <v>0</v>
      </c>
      <c r="Q57" s="380">
        <f>Q56*(1+'Dati di fabbisogno'!$L$11/100)</f>
        <v>0.77500000000000002</v>
      </c>
      <c r="R57" s="380">
        <f>Q57*'Risultati ante e post intervent'!$E$8</f>
        <v>0</v>
      </c>
      <c r="S57" s="248">
        <f>S56*(1+'Dati combustibile'!$E$23/100)</f>
        <v>0.21</v>
      </c>
      <c r="T57" s="248">
        <f>S57*'Risultati ante e post intervent'!$D$14</f>
        <v>0</v>
      </c>
      <c r="U57" s="380">
        <f t="shared" si="2"/>
        <v>0</v>
      </c>
      <c r="V57" s="249">
        <f t="shared" si="0"/>
        <v>0</v>
      </c>
    </row>
    <row r="58" spans="2:22" x14ac:dyDescent="0.25">
      <c r="B58" s="238" t="s">
        <v>136</v>
      </c>
      <c r="D58" s="247">
        <f>D57*(1+'Dati di fabbisogno'!$D$26/100)</f>
        <v>0.77500000000000002</v>
      </c>
      <c r="E58" s="248">
        <f>D58*'Risultati ante e post intervent'!$E$20</f>
        <v>0</v>
      </c>
      <c r="F58" s="248">
        <f>F57*(1+'Dati di fabbisogno'!$H$26/100)</f>
        <v>1.25</v>
      </c>
      <c r="G58" s="248">
        <f>'Risultati ante e post intervent'!$E$21*F58</f>
        <v>0</v>
      </c>
      <c r="H58" s="380">
        <f>H57*(1+'Dati di fabbisogno'!$L$26/100)</f>
        <v>5.15</v>
      </c>
      <c r="I58" s="380">
        <f>'Risultati ante e post intervent'!$E$22*H58</f>
        <v>0</v>
      </c>
      <c r="J58" s="380">
        <f>J57*(1+'Dati di fabbisogno'!$P$26/100)</f>
        <v>0.21</v>
      </c>
      <c r="K58" s="248">
        <f>J58*'Risultati ante e post intervent'!$D$28</f>
        <v>0</v>
      </c>
      <c r="L58" s="380">
        <f t="shared" si="1"/>
        <v>0</v>
      </c>
      <c r="M58" s="248">
        <f>M57*(1+'Dati di fabbisogno'!$D$11/100)</f>
        <v>0.15</v>
      </c>
      <c r="N58" s="248">
        <f>M58*'Risultati ante e post intervent'!$E$6</f>
        <v>0</v>
      </c>
      <c r="O58" s="248">
        <f>O57*(1+'Dati di fabbisogno'!$H$11/100)</f>
        <v>1.25</v>
      </c>
      <c r="P58" s="248">
        <f>O58*'Risultati ante e post intervent'!$E$7</f>
        <v>0</v>
      </c>
      <c r="Q58" s="380">
        <f>Q57*(1+'Dati di fabbisogno'!$L$11/100)</f>
        <v>0.77500000000000002</v>
      </c>
      <c r="R58" s="380">
        <f>Q58*'Risultati ante e post intervent'!$E$8</f>
        <v>0</v>
      </c>
      <c r="S58" s="248">
        <f>S57*(1+'Dati combustibile'!$E$23/100)</f>
        <v>0.21</v>
      </c>
      <c r="T58" s="248">
        <f>S58*'Risultati ante e post intervent'!$D$14</f>
        <v>0</v>
      </c>
      <c r="U58" s="380">
        <f t="shared" si="2"/>
        <v>0</v>
      </c>
      <c r="V58" s="249">
        <f t="shared" si="0"/>
        <v>0</v>
      </c>
    </row>
    <row r="59" spans="2:22" x14ac:dyDescent="0.25">
      <c r="B59" s="238" t="s">
        <v>137</v>
      </c>
      <c r="D59" s="247">
        <f>D58*(1+'Dati di fabbisogno'!$D$26/100)</f>
        <v>0.77500000000000002</v>
      </c>
      <c r="E59" s="248">
        <f>D59*'Risultati ante e post intervent'!$E$20</f>
        <v>0</v>
      </c>
      <c r="F59" s="248">
        <f>F58*(1+'Dati di fabbisogno'!$H$26/100)</f>
        <v>1.25</v>
      </c>
      <c r="G59" s="248">
        <f>'Risultati ante e post intervent'!$E$21*F59</f>
        <v>0</v>
      </c>
      <c r="H59" s="380">
        <f>H58*(1+'Dati di fabbisogno'!$L$26/100)</f>
        <v>5.15</v>
      </c>
      <c r="I59" s="380">
        <f>'Risultati ante e post intervent'!$E$22*H59</f>
        <v>0</v>
      </c>
      <c r="J59" s="380">
        <f>J58*(1+'Dati di fabbisogno'!$P$26/100)</f>
        <v>0.21</v>
      </c>
      <c r="K59" s="248">
        <f>J59*'Risultati ante e post intervent'!$D$28</f>
        <v>0</v>
      </c>
      <c r="L59" s="380">
        <f t="shared" si="1"/>
        <v>0</v>
      </c>
      <c r="M59" s="248">
        <f>M58*(1+'Dati di fabbisogno'!$D$11/100)</f>
        <v>0.15</v>
      </c>
      <c r="N59" s="248">
        <f>M59*'Risultati ante e post intervent'!$E$6</f>
        <v>0</v>
      </c>
      <c r="O59" s="248">
        <f>O58*(1+'Dati di fabbisogno'!$H$11/100)</f>
        <v>1.25</v>
      </c>
      <c r="P59" s="248">
        <f>O59*'Risultati ante e post intervent'!$E$7</f>
        <v>0</v>
      </c>
      <c r="Q59" s="380">
        <f>Q58*(1+'Dati di fabbisogno'!$L$11/100)</f>
        <v>0.77500000000000002</v>
      </c>
      <c r="R59" s="380">
        <f>Q59*'Risultati ante e post intervent'!$E$8</f>
        <v>0</v>
      </c>
      <c r="S59" s="248">
        <f>S58*(1+'Dati combustibile'!$E$23/100)</f>
        <v>0.21</v>
      </c>
      <c r="T59" s="248">
        <f>S59*'Risultati ante e post intervent'!$D$14</f>
        <v>0</v>
      </c>
      <c r="U59" s="380">
        <f t="shared" si="2"/>
        <v>0</v>
      </c>
      <c r="V59" s="249">
        <f t="shared" si="0"/>
        <v>0</v>
      </c>
    </row>
    <row r="60" spans="2:22" x14ac:dyDescent="0.25">
      <c r="B60" s="238" t="s">
        <v>138</v>
      </c>
      <c r="D60" s="247">
        <f>D59*(1+'Dati di fabbisogno'!$D$26/100)</f>
        <v>0.77500000000000002</v>
      </c>
      <c r="E60" s="248">
        <f>D60*'Risultati ante e post intervent'!$E$20</f>
        <v>0</v>
      </c>
      <c r="F60" s="248">
        <f>F59*(1+'Dati di fabbisogno'!$H$26/100)</f>
        <v>1.25</v>
      </c>
      <c r="G60" s="248">
        <f>'Risultati ante e post intervent'!$E$21*F60</f>
        <v>0</v>
      </c>
      <c r="H60" s="380">
        <f>H59*(1+'Dati di fabbisogno'!$L$26/100)</f>
        <v>5.15</v>
      </c>
      <c r="I60" s="380">
        <f>'Risultati ante e post intervent'!$E$22*H60</f>
        <v>0</v>
      </c>
      <c r="J60" s="380">
        <f>J59*(1+'Dati di fabbisogno'!$P$26/100)</f>
        <v>0.21</v>
      </c>
      <c r="K60" s="248">
        <f>J60*'Risultati ante e post intervent'!$D$28</f>
        <v>0</v>
      </c>
      <c r="L60" s="380">
        <f t="shared" si="1"/>
        <v>0</v>
      </c>
      <c r="M60" s="248">
        <f>M59*(1+'Dati di fabbisogno'!$D$11/100)</f>
        <v>0.15</v>
      </c>
      <c r="N60" s="248">
        <f>M60*'Risultati ante e post intervent'!$E$6</f>
        <v>0</v>
      </c>
      <c r="O60" s="248">
        <f>O59*(1+'Dati di fabbisogno'!$H$11/100)</f>
        <v>1.25</v>
      </c>
      <c r="P60" s="248">
        <f>O60*'Risultati ante e post intervent'!$E$7</f>
        <v>0</v>
      </c>
      <c r="Q60" s="380">
        <f>Q59*(1+'Dati di fabbisogno'!$L$11/100)</f>
        <v>0.77500000000000002</v>
      </c>
      <c r="R60" s="380">
        <f>Q60*'Risultati ante e post intervent'!$E$8</f>
        <v>0</v>
      </c>
      <c r="S60" s="248">
        <f>S59*(1+'Dati combustibile'!$E$23/100)</f>
        <v>0.21</v>
      </c>
      <c r="T60" s="248">
        <f>S60*'Risultati ante e post intervent'!$D$14</f>
        <v>0</v>
      </c>
      <c r="U60" s="380">
        <f t="shared" si="2"/>
        <v>0</v>
      </c>
      <c r="V60" s="249">
        <f t="shared" si="0"/>
        <v>0</v>
      </c>
    </row>
    <row r="61" spans="2:22" x14ac:dyDescent="0.25">
      <c r="B61" s="238" t="s">
        <v>139</v>
      </c>
      <c r="D61" s="247">
        <f>D60*(1+'Dati di fabbisogno'!$D$26/100)</f>
        <v>0.77500000000000002</v>
      </c>
      <c r="E61" s="248">
        <f>D61*'Risultati ante e post intervent'!$E$20</f>
        <v>0</v>
      </c>
      <c r="F61" s="248">
        <f>F60*(1+'Dati di fabbisogno'!$H$26/100)</f>
        <v>1.25</v>
      </c>
      <c r="G61" s="248">
        <f>'Risultati ante e post intervent'!$E$21*F61</f>
        <v>0</v>
      </c>
      <c r="H61" s="380">
        <f>H60*(1+'Dati di fabbisogno'!$L$26/100)</f>
        <v>5.15</v>
      </c>
      <c r="I61" s="380">
        <f>'Risultati ante e post intervent'!$E$22*H61</f>
        <v>0</v>
      </c>
      <c r="J61" s="380">
        <f>J60*(1+'Dati di fabbisogno'!$P$26/100)</f>
        <v>0.21</v>
      </c>
      <c r="K61" s="248">
        <f>J61*'Risultati ante e post intervent'!$D$28</f>
        <v>0</v>
      </c>
      <c r="L61" s="380">
        <f t="shared" si="1"/>
        <v>0</v>
      </c>
      <c r="M61" s="248">
        <f>M60*(1+'Dati di fabbisogno'!$D$11/100)</f>
        <v>0.15</v>
      </c>
      <c r="N61" s="248">
        <f>M61*'Risultati ante e post intervent'!$E$6</f>
        <v>0</v>
      </c>
      <c r="O61" s="248">
        <f>O60*(1+'Dati di fabbisogno'!$H$11/100)</f>
        <v>1.25</v>
      </c>
      <c r="P61" s="248">
        <f>O61*'Risultati ante e post intervent'!$E$7</f>
        <v>0</v>
      </c>
      <c r="Q61" s="380">
        <f>Q60*(1+'Dati di fabbisogno'!$L$11/100)</f>
        <v>0.77500000000000002</v>
      </c>
      <c r="R61" s="380">
        <f>Q61*'Risultati ante e post intervent'!$E$8</f>
        <v>0</v>
      </c>
      <c r="S61" s="248">
        <f>S60*(1+'Dati combustibile'!$E$23/100)</f>
        <v>0.21</v>
      </c>
      <c r="T61" s="248">
        <f>S61*'Risultati ante e post intervent'!$D$14</f>
        <v>0</v>
      </c>
      <c r="U61" s="380">
        <f t="shared" si="2"/>
        <v>0</v>
      </c>
      <c r="V61" s="249">
        <f t="shared" si="0"/>
        <v>0</v>
      </c>
    </row>
    <row r="62" spans="2:22" x14ac:dyDescent="0.25">
      <c r="B62" s="238" t="s">
        <v>140</v>
      </c>
      <c r="D62" s="247">
        <f>D61*(1+'Dati di fabbisogno'!$D$26/100)</f>
        <v>0.77500000000000002</v>
      </c>
      <c r="E62" s="248">
        <f>D62*'Risultati ante e post intervent'!$E$20</f>
        <v>0</v>
      </c>
      <c r="F62" s="248">
        <f>F61*(1+'Dati di fabbisogno'!$H$26/100)</f>
        <v>1.25</v>
      </c>
      <c r="G62" s="248">
        <f>'Risultati ante e post intervent'!$E$21*F62</f>
        <v>0</v>
      </c>
      <c r="H62" s="380">
        <f>H61*(1+'Dati di fabbisogno'!$L$26/100)</f>
        <v>5.15</v>
      </c>
      <c r="I62" s="380">
        <f>'Risultati ante e post intervent'!$E$22*H62</f>
        <v>0</v>
      </c>
      <c r="J62" s="380">
        <f>J61*(1+'Dati di fabbisogno'!$P$26/100)</f>
        <v>0.21</v>
      </c>
      <c r="K62" s="248">
        <f>J62*'Risultati ante e post intervent'!$D$28</f>
        <v>0</v>
      </c>
      <c r="L62" s="380">
        <f t="shared" si="1"/>
        <v>0</v>
      </c>
      <c r="M62" s="248">
        <f>M61*(1+'Dati di fabbisogno'!$D$11/100)</f>
        <v>0.15</v>
      </c>
      <c r="N62" s="248">
        <f>M62*'Risultati ante e post intervent'!$E$6</f>
        <v>0</v>
      </c>
      <c r="O62" s="248">
        <f>O61*(1+'Dati di fabbisogno'!$H$11/100)</f>
        <v>1.25</v>
      </c>
      <c r="P62" s="248">
        <f>O62*'Risultati ante e post intervent'!$E$7</f>
        <v>0</v>
      </c>
      <c r="Q62" s="380">
        <f>Q61*(1+'Dati di fabbisogno'!$L$11/100)</f>
        <v>0.77500000000000002</v>
      </c>
      <c r="R62" s="380">
        <f>Q62*'Risultati ante e post intervent'!$E$8</f>
        <v>0</v>
      </c>
      <c r="S62" s="248">
        <f>S61*(1+'Dati combustibile'!$E$23/100)</f>
        <v>0.21</v>
      </c>
      <c r="T62" s="248">
        <f>S62*'Risultati ante e post intervent'!$D$14</f>
        <v>0</v>
      </c>
      <c r="U62" s="380">
        <f t="shared" si="2"/>
        <v>0</v>
      </c>
      <c r="V62" s="249">
        <f t="shared" si="0"/>
        <v>0</v>
      </c>
    </row>
    <row r="63" spans="2:22" x14ac:dyDescent="0.25">
      <c r="B63" s="238" t="s">
        <v>141</v>
      </c>
      <c r="D63" s="247">
        <f>D62*(1+'Dati di fabbisogno'!$D$26/100)</f>
        <v>0.77500000000000002</v>
      </c>
      <c r="E63" s="248">
        <f>D63*'Risultati ante e post intervent'!$E$20</f>
        <v>0</v>
      </c>
      <c r="F63" s="248">
        <f>F62*(1+'Dati di fabbisogno'!$H$26/100)</f>
        <v>1.25</v>
      </c>
      <c r="G63" s="248">
        <f>'Risultati ante e post intervent'!$E$21*F63</f>
        <v>0</v>
      </c>
      <c r="H63" s="380">
        <f>H62*(1+'Dati di fabbisogno'!$L$26/100)</f>
        <v>5.15</v>
      </c>
      <c r="I63" s="380">
        <f>'Risultati ante e post intervent'!$E$22*H63</f>
        <v>0</v>
      </c>
      <c r="J63" s="380">
        <f>J62*(1+'Dati di fabbisogno'!$P$26/100)</f>
        <v>0.21</v>
      </c>
      <c r="K63" s="248">
        <f>J63*'Risultati ante e post intervent'!$D$28</f>
        <v>0</v>
      </c>
      <c r="L63" s="380">
        <f t="shared" si="1"/>
        <v>0</v>
      </c>
      <c r="M63" s="248">
        <f>M62*(1+'Dati di fabbisogno'!$D$11/100)</f>
        <v>0.15</v>
      </c>
      <c r="N63" s="248">
        <f>M63*'Risultati ante e post intervent'!$E$6</f>
        <v>0</v>
      </c>
      <c r="O63" s="248">
        <f>O62*(1+'Dati di fabbisogno'!$H$11/100)</f>
        <v>1.25</v>
      </c>
      <c r="P63" s="248">
        <f>O63*'Risultati ante e post intervent'!$E$7</f>
        <v>0</v>
      </c>
      <c r="Q63" s="380">
        <f>Q62*(1+'Dati di fabbisogno'!$L$11/100)</f>
        <v>0.77500000000000002</v>
      </c>
      <c r="R63" s="380">
        <f>Q63*'Risultati ante e post intervent'!$E$8</f>
        <v>0</v>
      </c>
      <c r="S63" s="248">
        <f>S62*(1+'Dati combustibile'!$E$23/100)</f>
        <v>0.21</v>
      </c>
      <c r="T63" s="248">
        <f>S63*'Risultati ante e post intervent'!$D$14</f>
        <v>0</v>
      </c>
      <c r="U63" s="380">
        <f t="shared" si="2"/>
        <v>0</v>
      </c>
      <c r="V63" s="249">
        <f t="shared" si="0"/>
        <v>0</v>
      </c>
    </row>
    <row r="64" spans="2:22" x14ac:dyDescent="0.25">
      <c r="B64" s="238" t="s">
        <v>142</v>
      </c>
      <c r="D64" s="247">
        <f>D63*(1+'Dati di fabbisogno'!$D$26/100)</f>
        <v>0.77500000000000002</v>
      </c>
      <c r="E64" s="248">
        <f>D64*'Risultati ante e post intervent'!$E$20</f>
        <v>0</v>
      </c>
      <c r="F64" s="248">
        <f>F63*(1+'Dati di fabbisogno'!$H$26/100)</f>
        <v>1.25</v>
      </c>
      <c r="G64" s="248">
        <f>'Risultati ante e post intervent'!$E$21*F64</f>
        <v>0</v>
      </c>
      <c r="H64" s="380">
        <f>H63*(1+'Dati di fabbisogno'!$L$26/100)</f>
        <v>5.15</v>
      </c>
      <c r="I64" s="380">
        <f>'Risultati ante e post intervent'!$E$22*H64</f>
        <v>0</v>
      </c>
      <c r="J64" s="380">
        <f>J63*(1+'Dati di fabbisogno'!$P$26/100)</f>
        <v>0.21</v>
      </c>
      <c r="K64" s="248">
        <f>J64*'Risultati ante e post intervent'!$D$28</f>
        <v>0</v>
      </c>
      <c r="L64" s="380">
        <f t="shared" si="1"/>
        <v>0</v>
      </c>
      <c r="M64" s="248">
        <f>M63*(1+'Dati di fabbisogno'!$D$11/100)</f>
        <v>0.15</v>
      </c>
      <c r="N64" s="248">
        <f>M64*'Risultati ante e post intervent'!$E$6</f>
        <v>0</v>
      </c>
      <c r="O64" s="248">
        <f>O63*(1+'Dati di fabbisogno'!$H$11/100)</f>
        <v>1.25</v>
      </c>
      <c r="P64" s="248">
        <f>O64*'Risultati ante e post intervent'!$E$7</f>
        <v>0</v>
      </c>
      <c r="Q64" s="380">
        <f>Q63*(1+'Dati di fabbisogno'!$L$11/100)</f>
        <v>0.77500000000000002</v>
      </c>
      <c r="R64" s="380">
        <f>Q64*'Risultati ante e post intervent'!$E$8</f>
        <v>0</v>
      </c>
      <c r="S64" s="248">
        <f>S63*(1+'Dati combustibile'!$E$23/100)</f>
        <v>0.21</v>
      </c>
      <c r="T64" s="248">
        <f>S64*'Risultati ante e post intervent'!$D$14</f>
        <v>0</v>
      </c>
      <c r="U64" s="380">
        <f t="shared" si="2"/>
        <v>0</v>
      </c>
      <c r="V64" s="249">
        <f t="shared" si="0"/>
        <v>0</v>
      </c>
    </row>
    <row r="65" spans="2:22" ht="15.75" thickBot="1" x14ac:dyDescent="0.3">
      <c r="B65" s="244" t="s">
        <v>143</v>
      </c>
      <c r="D65" s="250">
        <f>D64*(1+'Dati di fabbisogno'!$D$26/100)</f>
        <v>0.77500000000000002</v>
      </c>
      <c r="E65" s="251">
        <f>D65*'Risultati ante e post intervent'!$E$20</f>
        <v>0</v>
      </c>
      <c r="F65" s="251">
        <f>F64*(1+'Dati di fabbisogno'!$H$26/100)</f>
        <v>1.25</v>
      </c>
      <c r="G65" s="251">
        <f>'Risultati ante e post intervent'!$E$21*F65</f>
        <v>0</v>
      </c>
      <c r="H65" s="380">
        <f>H64*(1+'Dati di fabbisogno'!$L$26/100)</f>
        <v>5.15</v>
      </c>
      <c r="I65" s="380">
        <f>'Risultati ante e post intervent'!$E$22*H65</f>
        <v>0</v>
      </c>
      <c r="J65" s="380">
        <f>J64*(1+'Dati di fabbisogno'!$P$26/100)</f>
        <v>0.21</v>
      </c>
      <c r="K65" s="251">
        <f>J65*'Risultati ante e post intervent'!$D$28</f>
        <v>0</v>
      </c>
      <c r="L65" s="380">
        <f t="shared" si="1"/>
        <v>0</v>
      </c>
      <c r="M65" s="251">
        <f>M64*(1+'Dati di fabbisogno'!$D$11/100)</f>
        <v>0.15</v>
      </c>
      <c r="N65" s="251">
        <f>M65*'Risultati ante e post intervent'!$E$6</f>
        <v>0</v>
      </c>
      <c r="O65" s="251">
        <f>O64*(1+'Dati di fabbisogno'!$H$11/100)</f>
        <v>1.25</v>
      </c>
      <c r="P65" s="251">
        <f>O65*'Risultati ante e post intervent'!$E$7</f>
        <v>0</v>
      </c>
      <c r="Q65" s="380">
        <f>Q64*(1+'Dati di fabbisogno'!$L$11/100)</f>
        <v>0.77500000000000002</v>
      </c>
      <c r="R65" s="380">
        <f>Q65*'Risultati ante e post intervent'!$E$8</f>
        <v>0</v>
      </c>
      <c r="S65" s="251">
        <f>S64*(1+'Dati combustibile'!$E$23/100)</f>
        <v>0.21</v>
      </c>
      <c r="T65" s="251">
        <f>S65*'Risultati ante e post intervent'!$D$14</f>
        <v>0</v>
      </c>
      <c r="U65" s="380">
        <f t="shared" si="2"/>
        <v>0</v>
      </c>
      <c r="V65" s="252">
        <f t="shared" si="0"/>
        <v>0</v>
      </c>
    </row>
    <row r="66" spans="2:22" x14ac:dyDescent="0.25">
      <c r="L66" s="253"/>
    </row>
    <row r="67" spans="2:22" ht="15.75" thickBot="1" x14ac:dyDescent="0.3"/>
    <row r="68" spans="2:22" ht="19.5" thickBot="1" x14ac:dyDescent="0.3">
      <c r="B68" s="234" t="s">
        <v>144</v>
      </c>
      <c r="E68" s="254"/>
      <c r="F68" s="255"/>
      <c r="G68" s="256" t="s">
        <v>149</v>
      </c>
      <c r="H68" s="381"/>
      <c r="I68" s="381"/>
      <c r="J68" s="255"/>
      <c r="K68" s="257" t="s">
        <v>148</v>
      </c>
    </row>
    <row r="69" spans="2:22" ht="18.75" x14ac:dyDescent="0.25">
      <c r="B69" s="237">
        <v>1</v>
      </c>
      <c r="E69" s="258"/>
      <c r="F69" s="259"/>
      <c r="G69" s="259"/>
      <c r="H69" s="382"/>
      <c r="I69" s="382"/>
      <c r="J69" s="259"/>
      <c r="K69" s="260">
        <f>MAX(K72:K123)</f>
        <v>0</v>
      </c>
    </row>
    <row r="70" spans="2:22" x14ac:dyDescent="0.25">
      <c r="B70" s="238">
        <v>2</v>
      </c>
      <c r="E70" s="261"/>
      <c r="F70" s="262"/>
      <c r="G70" s="263" t="s">
        <v>65</v>
      </c>
      <c r="H70" s="383"/>
      <c r="I70" s="383"/>
      <c r="J70" s="263" t="s">
        <v>46</v>
      </c>
      <c r="K70" s="273"/>
    </row>
    <row r="71" spans="2:22" x14ac:dyDescent="0.25">
      <c r="B71" s="238">
        <v>3</v>
      </c>
      <c r="E71" s="264"/>
      <c r="F71" s="243"/>
      <c r="G71" s="243"/>
      <c r="H71" s="378"/>
      <c r="I71" s="378"/>
      <c r="J71" s="3"/>
      <c r="K71" s="82"/>
    </row>
    <row r="72" spans="2:22" x14ac:dyDescent="0.25">
      <c r="B72" s="238">
        <v>4</v>
      </c>
      <c r="E72" s="264"/>
      <c r="F72" s="10">
        <f>'Tipologia intervento'!C8</f>
        <v>0</v>
      </c>
      <c r="G72" s="10" t="s">
        <v>71</v>
      </c>
      <c r="H72" s="347"/>
      <c r="I72" s="347"/>
      <c r="J72" s="10">
        <v>30</v>
      </c>
      <c r="K72" s="265" t="str">
        <f>IF(OR(F72="x",F72="X"),J72,"")</f>
        <v/>
      </c>
    </row>
    <row r="73" spans="2:22" x14ac:dyDescent="0.25">
      <c r="B73" s="238">
        <v>5</v>
      </c>
      <c r="E73" s="264"/>
      <c r="F73" s="10">
        <f>'Tipologia intervento'!C9</f>
        <v>0</v>
      </c>
      <c r="G73" s="10" t="s">
        <v>75</v>
      </c>
      <c r="H73" s="347"/>
      <c r="I73" s="347"/>
      <c r="J73" s="10">
        <v>30</v>
      </c>
      <c r="K73" s="265" t="str">
        <f t="shared" ref="K73:K122" si="3">IF(OR(F73="x",F73="X"),J73,"")</f>
        <v/>
      </c>
    </row>
    <row r="74" spans="2:22" x14ac:dyDescent="0.25">
      <c r="B74" s="238">
        <v>6</v>
      </c>
      <c r="E74" s="264"/>
      <c r="F74" s="10">
        <f>'Tipologia intervento'!C10</f>
        <v>0</v>
      </c>
      <c r="G74" s="10" t="s">
        <v>78</v>
      </c>
      <c r="H74" s="347"/>
      <c r="I74" s="347"/>
      <c r="J74" s="10">
        <v>30</v>
      </c>
      <c r="K74" s="265" t="str">
        <f t="shared" si="3"/>
        <v/>
      </c>
    </row>
    <row r="75" spans="2:22" x14ac:dyDescent="0.25">
      <c r="B75" s="238">
        <v>7</v>
      </c>
      <c r="E75" s="264"/>
      <c r="F75" s="10">
        <f>'Tipologia intervento'!C11</f>
        <v>0</v>
      </c>
      <c r="G75" s="198" t="s">
        <v>81</v>
      </c>
      <c r="H75" s="365"/>
      <c r="I75" s="365"/>
      <c r="J75" s="198">
        <v>30</v>
      </c>
      <c r="K75" s="265" t="str">
        <f t="shared" si="3"/>
        <v/>
      </c>
    </row>
    <row r="76" spans="2:22" x14ac:dyDescent="0.25">
      <c r="B76" s="238">
        <v>8</v>
      </c>
      <c r="E76" s="264"/>
      <c r="F76" s="10">
        <f>'Tipologia intervento'!C12</f>
        <v>0</v>
      </c>
      <c r="G76" s="10" t="s">
        <v>83</v>
      </c>
      <c r="H76" s="347"/>
      <c r="I76" s="347"/>
      <c r="J76" s="10">
        <v>30</v>
      </c>
      <c r="K76" s="265" t="str">
        <f t="shared" si="3"/>
        <v/>
      </c>
    </row>
    <row r="77" spans="2:22" x14ac:dyDescent="0.25">
      <c r="B77" s="238">
        <v>9</v>
      </c>
      <c r="E77" s="264"/>
      <c r="F77" s="266"/>
      <c r="G77" s="266"/>
      <c r="H77" s="384"/>
      <c r="I77" s="384"/>
      <c r="J77" s="267"/>
      <c r="K77" s="268"/>
    </row>
    <row r="78" spans="2:22" x14ac:dyDescent="0.25">
      <c r="B78" s="238">
        <v>10</v>
      </c>
      <c r="E78" s="264"/>
      <c r="F78" s="10">
        <f>'Tipologia intervento'!C14</f>
        <v>0</v>
      </c>
      <c r="G78" s="10" t="s">
        <v>86</v>
      </c>
      <c r="H78" s="347"/>
      <c r="I78" s="347"/>
      <c r="J78" s="10">
        <v>25</v>
      </c>
      <c r="K78" s="265" t="str">
        <f t="shared" si="3"/>
        <v/>
      </c>
    </row>
    <row r="79" spans="2:22" x14ac:dyDescent="0.25">
      <c r="B79" s="238">
        <v>11</v>
      </c>
      <c r="E79" s="264"/>
      <c r="F79" s="3"/>
      <c r="G79" s="243"/>
      <c r="H79" s="378"/>
      <c r="I79" s="378"/>
      <c r="J79" s="3"/>
      <c r="K79" s="268" t="str">
        <f t="shared" si="3"/>
        <v/>
      </c>
    </row>
    <row r="80" spans="2:22" x14ac:dyDescent="0.25">
      <c r="B80" s="238">
        <v>12</v>
      </c>
      <c r="E80" s="264"/>
      <c r="F80" s="3"/>
      <c r="G80" s="243"/>
      <c r="H80" s="378"/>
      <c r="I80" s="378"/>
      <c r="J80" s="3"/>
      <c r="K80" s="268" t="str">
        <f t="shared" si="3"/>
        <v/>
      </c>
    </row>
    <row r="81" spans="2:11" x14ac:dyDescent="0.25">
      <c r="B81" s="238">
        <v>13</v>
      </c>
      <c r="E81" s="261"/>
      <c r="F81" s="262"/>
      <c r="G81" s="269" t="s">
        <v>66</v>
      </c>
      <c r="H81" s="385"/>
      <c r="I81" s="385"/>
      <c r="J81" s="263" t="s">
        <v>46</v>
      </c>
      <c r="K81" s="273" t="str">
        <f t="shared" si="3"/>
        <v/>
      </c>
    </row>
    <row r="82" spans="2:11" x14ac:dyDescent="0.25">
      <c r="B82" s="238">
        <v>14</v>
      </c>
      <c r="E82" s="264"/>
      <c r="F82" s="3"/>
      <c r="G82" s="243"/>
      <c r="H82" s="378"/>
      <c r="I82" s="378"/>
      <c r="J82" s="3"/>
      <c r="K82" s="268" t="str">
        <f t="shared" si="3"/>
        <v/>
      </c>
    </row>
    <row r="83" spans="2:11" x14ac:dyDescent="0.25">
      <c r="B83" s="238">
        <v>15</v>
      </c>
      <c r="E83" s="264"/>
      <c r="F83" s="10">
        <f>'Tipologia intervento'!F8</f>
        <v>0</v>
      </c>
      <c r="G83" s="10" t="s">
        <v>72</v>
      </c>
      <c r="H83" s="347"/>
      <c r="I83" s="347"/>
      <c r="J83" s="10">
        <v>20</v>
      </c>
      <c r="K83" s="265" t="str">
        <f t="shared" si="3"/>
        <v/>
      </c>
    </row>
    <row r="84" spans="2:11" x14ac:dyDescent="0.25">
      <c r="B84" s="238">
        <v>16</v>
      </c>
      <c r="E84" s="264"/>
      <c r="F84" s="10">
        <f>'Tipologia intervento'!F9</f>
        <v>0</v>
      </c>
      <c r="G84" s="10" t="s">
        <v>76</v>
      </c>
      <c r="H84" s="347"/>
      <c r="I84" s="347"/>
      <c r="J84" s="10">
        <v>30</v>
      </c>
      <c r="K84" s="265" t="str">
        <f t="shared" si="3"/>
        <v/>
      </c>
    </row>
    <row r="85" spans="2:11" x14ac:dyDescent="0.25">
      <c r="B85" s="238">
        <v>17</v>
      </c>
      <c r="E85" s="264"/>
      <c r="F85" s="10">
        <f>'Tipologia intervento'!F10</f>
        <v>0</v>
      </c>
      <c r="G85" s="10" t="s">
        <v>79</v>
      </c>
      <c r="H85" s="347"/>
      <c r="I85" s="347"/>
      <c r="J85" s="10">
        <v>20</v>
      </c>
      <c r="K85" s="265" t="str">
        <f t="shared" si="3"/>
        <v/>
      </c>
    </row>
    <row r="86" spans="2:11" x14ac:dyDescent="0.25">
      <c r="B86" s="238">
        <v>18</v>
      </c>
      <c r="E86" s="264"/>
      <c r="F86" s="10">
        <f>'Tipologia intervento'!F11</f>
        <v>0</v>
      </c>
      <c r="G86" s="10" t="s">
        <v>82</v>
      </c>
      <c r="H86" s="347"/>
      <c r="I86" s="347"/>
      <c r="J86" s="10">
        <v>30</v>
      </c>
      <c r="K86" s="265" t="str">
        <f t="shared" si="3"/>
        <v/>
      </c>
    </row>
    <row r="87" spans="2:11" x14ac:dyDescent="0.25">
      <c r="B87" s="238">
        <v>19</v>
      </c>
      <c r="E87" s="264"/>
      <c r="F87" s="10">
        <f>'Tipologia intervento'!F12</f>
        <v>0</v>
      </c>
      <c r="G87" s="10" t="s">
        <v>84</v>
      </c>
      <c r="H87" s="347"/>
      <c r="I87" s="347"/>
      <c r="J87" s="10">
        <v>20</v>
      </c>
      <c r="K87" s="265" t="str">
        <f t="shared" si="3"/>
        <v/>
      </c>
    </row>
    <row r="88" spans="2:11" x14ac:dyDescent="0.25">
      <c r="B88" s="238">
        <v>20</v>
      </c>
      <c r="E88" s="264"/>
      <c r="F88" s="10">
        <f>'Tipologia intervento'!F13</f>
        <v>0</v>
      </c>
      <c r="G88" s="198" t="s">
        <v>85</v>
      </c>
      <c r="H88" s="365"/>
      <c r="I88" s="365"/>
      <c r="J88" s="198">
        <v>25</v>
      </c>
      <c r="K88" s="265" t="str">
        <f t="shared" si="3"/>
        <v/>
      </c>
    </row>
    <row r="89" spans="2:11" x14ac:dyDescent="0.25">
      <c r="B89" s="238">
        <v>21</v>
      </c>
      <c r="E89" s="264"/>
      <c r="F89" s="3"/>
      <c r="G89" s="243"/>
      <c r="H89" s="378"/>
      <c r="I89" s="378"/>
      <c r="J89" s="3"/>
      <c r="K89" s="268" t="str">
        <f t="shared" si="3"/>
        <v/>
      </c>
    </row>
    <row r="90" spans="2:11" x14ac:dyDescent="0.25">
      <c r="B90" s="238">
        <v>22</v>
      </c>
      <c r="E90" s="264"/>
      <c r="F90" s="3"/>
      <c r="G90" s="243"/>
      <c r="H90" s="378"/>
      <c r="I90" s="378"/>
      <c r="J90" s="3"/>
      <c r="K90" s="268" t="str">
        <f t="shared" si="3"/>
        <v/>
      </c>
    </row>
    <row r="91" spans="2:11" x14ac:dyDescent="0.25">
      <c r="B91" s="238">
        <v>23</v>
      </c>
      <c r="E91" s="261"/>
      <c r="F91" s="262"/>
      <c r="G91" s="269" t="s">
        <v>67</v>
      </c>
      <c r="H91" s="385"/>
      <c r="I91" s="385"/>
      <c r="J91" s="263" t="s">
        <v>46</v>
      </c>
      <c r="K91" s="273" t="str">
        <f t="shared" si="3"/>
        <v/>
      </c>
    </row>
    <row r="92" spans="2:11" x14ac:dyDescent="0.25">
      <c r="B92" s="238">
        <v>24</v>
      </c>
      <c r="E92" s="264"/>
      <c r="F92" s="3"/>
      <c r="G92" s="243"/>
      <c r="H92" s="378"/>
      <c r="I92" s="378"/>
      <c r="J92" s="3"/>
      <c r="K92" s="268" t="str">
        <f t="shared" si="3"/>
        <v/>
      </c>
    </row>
    <row r="93" spans="2:11" x14ac:dyDescent="0.25">
      <c r="B93" s="238">
        <v>25</v>
      </c>
      <c r="E93" s="264"/>
      <c r="F93" s="10">
        <f>'Tipologia intervento'!I8</f>
        <v>0</v>
      </c>
      <c r="G93" s="10" t="s">
        <v>72</v>
      </c>
      <c r="H93" s="347"/>
      <c r="I93" s="347"/>
      <c r="J93" s="10">
        <v>20</v>
      </c>
      <c r="K93" s="265" t="str">
        <f t="shared" si="3"/>
        <v/>
      </c>
    </row>
    <row r="94" spans="2:11" x14ac:dyDescent="0.25">
      <c r="B94" s="238">
        <v>26</v>
      </c>
      <c r="E94" s="264"/>
      <c r="F94" s="10">
        <f>'Tipologia intervento'!I9</f>
        <v>0</v>
      </c>
      <c r="G94" s="10" t="s">
        <v>76</v>
      </c>
      <c r="H94" s="347"/>
      <c r="I94" s="347"/>
      <c r="J94" s="10">
        <v>30</v>
      </c>
      <c r="K94" s="265" t="str">
        <f t="shared" si="3"/>
        <v/>
      </c>
    </row>
    <row r="95" spans="2:11" x14ac:dyDescent="0.25">
      <c r="B95" s="238">
        <v>27</v>
      </c>
      <c r="E95" s="264"/>
      <c r="F95" s="10">
        <f>'Tipologia intervento'!I10</f>
        <v>0</v>
      </c>
      <c r="G95" s="10" t="s">
        <v>79</v>
      </c>
      <c r="H95" s="347"/>
      <c r="I95" s="347"/>
      <c r="J95" s="10">
        <v>20</v>
      </c>
      <c r="K95" s="265" t="str">
        <f t="shared" si="3"/>
        <v/>
      </c>
    </row>
    <row r="96" spans="2:11" x14ac:dyDescent="0.25">
      <c r="B96" s="238">
        <v>28</v>
      </c>
      <c r="E96" s="264"/>
      <c r="F96" s="10">
        <f>'Tipologia intervento'!I11</f>
        <v>0</v>
      </c>
      <c r="G96" s="10" t="s">
        <v>82</v>
      </c>
      <c r="H96" s="347"/>
      <c r="I96" s="347"/>
      <c r="J96" s="10">
        <v>30</v>
      </c>
      <c r="K96" s="265" t="str">
        <f t="shared" si="3"/>
        <v/>
      </c>
    </row>
    <row r="97" spans="2:11" x14ac:dyDescent="0.25">
      <c r="B97" s="238">
        <v>29</v>
      </c>
      <c r="E97" s="264"/>
      <c r="F97" s="10">
        <f>'Tipologia intervento'!I12</f>
        <v>0</v>
      </c>
      <c r="G97" s="10" t="s">
        <v>84</v>
      </c>
      <c r="H97" s="347"/>
      <c r="I97" s="347"/>
      <c r="J97" s="10">
        <v>20</v>
      </c>
      <c r="K97" s="265" t="str">
        <f t="shared" si="3"/>
        <v/>
      </c>
    </row>
    <row r="98" spans="2:11" ht="15.75" thickBot="1" x14ac:dyDescent="0.3">
      <c r="B98" s="244">
        <v>30</v>
      </c>
      <c r="E98" s="264"/>
      <c r="F98" s="10">
        <f>'Tipologia intervento'!I13</f>
        <v>0</v>
      </c>
      <c r="G98" s="198" t="s">
        <v>85</v>
      </c>
      <c r="H98" s="365"/>
      <c r="I98" s="365"/>
      <c r="J98" s="198">
        <v>25</v>
      </c>
      <c r="K98" s="265" t="str">
        <f t="shared" si="3"/>
        <v/>
      </c>
    </row>
    <row r="99" spans="2:11" x14ac:dyDescent="0.25">
      <c r="E99" s="264"/>
      <c r="F99" s="3"/>
      <c r="G99" s="243"/>
      <c r="H99" s="378"/>
      <c r="I99" s="378"/>
      <c r="J99" s="3"/>
      <c r="K99" s="268" t="str">
        <f t="shared" si="3"/>
        <v/>
      </c>
    </row>
    <row r="100" spans="2:11" x14ac:dyDescent="0.25">
      <c r="E100" s="264"/>
      <c r="F100" s="3"/>
      <c r="G100" s="243"/>
      <c r="H100" s="378"/>
      <c r="I100" s="378"/>
      <c r="J100" s="3"/>
      <c r="K100" s="268" t="str">
        <f t="shared" si="3"/>
        <v/>
      </c>
    </row>
    <row r="101" spans="2:11" x14ac:dyDescent="0.25">
      <c r="E101" s="261"/>
      <c r="F101" s="262"/>
      <c r="G101" s="269" t="s">
        <v>68</v>
      </c>
      <c r="H101" s="385"/>
      <c r="I101" s="385"/>
      <c r="J101" s="263" t="s">
        <v>46</v>
      </c>
      <c r="K101" s="273" t="str">
        <f t="shared" si="3"/>
        <v/>
      </c>
    </row>
    <row r="102" spans="2:11" x14ac:dyDescent="0.25">
      <c r="E102" s="264"/>
      <c r="F102" s="3"/>
      <c r="G102" s="243"/>
      <c r="H102" s="378"/>
      <c r="I102" s="378"/>
      <c r="J102" s="3"/>
      <c r="K102" s="268" t="str">
        <f t="shared" si="3"/>
        <v/>
      </c>
    </row>
    <row r="103" spans="2:11" x14ac:dyDescent="0.25">
      <c r="E103" s="264"/>
      <c r="F103" s="10">
        <f>'Tipologia intervento'!C18</f>
        <v>0</v>
      </c>
      <c r="G103" s="10" t="s">
        <v>72</v>
      </c>
      <c r="H103" s="347"/>
      <c r="I103" s="347"/>
      <c r="J103" s="10">
        <v>20</v>
      </c>
      <c r="K103" s="265" t="str">
        <f t="shared" si="3"/>
        <v/>
      </c>
    </row>
    <row r="104" spans="2:11" x14ac:dyDescent="0.25">
      <c r="E104" s="264"/>
      <c r="F104" s="10">
        <f>'Tipologia intervento'!C19</f>
        <v>0</v>
      </c>
      <c r="G104" s="10" t="s">
        <v>76</v>
      </c>
      <c r="H104" s="347"/>
      <c r="I104" s="347"/>
      <c r="J104" s="10">
        <v>30</v>
      </c>
      <c r="K104" s="265" t="str">
        <f t="shared" si="3"/>
        <v/>
      </c>
    </row>
    <row r="105" spans="2:11" x14ac:dyDescent="0.25">
      <c r="E105" s="264"/>
      <c r="F105" s="10">
        <f>'Tipologia intervento'!C20</f>
        <v>0</v>
      </c>
      <c r="G105" s="10" t="s">
        <v>79</v>
      </c>
      <c r="H105" s="347"/>
      <c r="I105" s="347"/>
      <c r="J105" s="10">
        <v>20</v>
      </c>
      <c r="K105" s="265" t="str">
        <f t="shared" si="3"/>
        <v/>
      </c>
    </row>
    <row r="106" spans="2:11" x14ac:dyDescent="0.25">
      <c r="E106" s="264"/>
      <c r="F106" s="10">
        <f>'Tipologia intervento'!C21</f>
        <v>0</v>
      </c>
      <c r="G106" s="10" t="s">
        <v>85</v>
      </c>
      <c r="H106" s="347"/>
      <c r="I106" s="347"/>
      <c r="J106" s="10">
        <v>25</v>
      </c>
      <c r="K106" s="265" t="str">
        <f t="shared" si="3"/>
        <v/>
      </c>
    </row>
    <row r="107" spans="2:11" x14ac:dyDescent="0.25">
      <c r="E107" s="264"/>
      <c r="F107" s="3"/>
      <c r="G107" s="243"/>
      <c r="H107" s="378"/>
      <c r="I107" s="378"/>
      <c r="J107" s="3"/>
      <c r="K107" s="268" t="str">
        <f t="shared" si="3"/>
        <v/>
      </c>
    </row>
    <row r="108" spans="2:11" x14ac:dyDescent="0.25">
      <c r="E108" s="264"/>
      <c r="F108" s="3"/>
      <c r="G108" s="243"/>
      <c r="H108" s="378"/>
      <c r="I108" s="378"/>
      <c r="J108" s="3"/>
      <c r="K108" s="268" t="str">
        <f t="shared" si="3"/>
        <v/>
      </c>
    </row>
    <row r="109" spans="2:11" x14ac:dyDescent="0.25">
      <c r="E109" s="261"/>
      <c r="F109" s="262"/>
      <c r="G109" s="269" t="s">
        <v>69</v>
      </c>
      <c r="H109" s="385"/>
      <c r="I109" s="385"/>
      <c r="J109" s="263" t="s">
        <v>46</v>
      </c>
      <c r="K109" s="273" t="str">
        <f t="shared" si="3"/>
        <v/>
      </c>
    </row>
    <row r="110" spans="2:11" x14ac:dyDescent="0.25">
      <c r="E110" s="264"/>
      <c r="F110" s="3"/>
      <c r="G110" s="243"/>
      <c r="H110" s="378"/>
      <c r="I110" s="378"/>
      <c r="J110" s="3"/>
      <c r="K110" s="268" t="str">
        <f t="shared" si="3"/>
        <v/>
      </c>
    </row>
    <row r="111" spans="2:11" x14ac:dyDescent="0.25">
      <c r="E111" s="264"/>
      <c r="F111" s="10">
        <f>'Tipologia intervento'!L8</f>
        <v>0</v>
      </c>
      <c r="G111" s="10" t="s">
        <v>73</v>
      </c>
      <c r="H111" s="347"/>
      <c r="I111" s="347"/>
      <c r="J111" s="10">
        <v>20</v>
      </c>
      <c r="K111" s="265" t="str">
        <f t="shared" si="3"/>
        <v/>
      </c>
    </row>
    <row r="112" spans="2:11" x14ac:dyDescent="0.25">
      <c r="E112" s="264"/>
      <c r="F112" s="10">
        <f>'Tipologia intervento'!L9</f>
        <v>0</v>
      </c>
      <c r="G112" s="10" t="s">
        <v>77</v>
      </c>
      <c r="H112" s="347"/>
      <c r="I112" s="347"/>
      <c r="J112" s="10">
        <v>25</v>
      </c>
      <c r="K112" s="265" t="str">
        <f t="shared" si="3"/>
        <v/>
      </c>
    </row>
    <row r="113" spans="5:11" x14ac:dyDescent="0.25">
      <c r="E113" s="264"/>
      <c r="F113" s="10">
        <f>'Tipologia intervento'!L10</f>
        <v>0</v>
      </c>
      <c r="G113" s="10" t="s">
        <v>80</v>
      </c>
      <c r="H113" s="347"/>
      <c r="I113" s="347"/>
      <c r="J113" s="10">
        <v>20</v>
      </c>
      <c r="K113" s="265" t="str">
        <f t="shared" si="3"/>
        <v/>
      </c>
    </row>
    <row r="114" spans="5:11" x14ac:dyDescent="0.25">
      <c r="E114" s="264"/>
      <c r="F114" s="3"/>
      <c r="G114" s="243"/>
      <c r="H114" s="378"/>
      <c r="I114" s="378"/>
      <c r="J114" s="3"/>
      <c r="K114" s="268" t="str">
        <f t="shared" si="3"/>
        <v/>
      </c>
    </row>
    <row r="115" spans="5:11" x14ac:dyDescent="0.25">
      <c r="E115" s="264"/>
      <c r="F115" s="3"/>
      <c r="G115" s="243"/>
      <c r="H115" s="378"/>
      <c r="I115" s="378"/>
      <c r="J115" s="3"/>
      <c r="K115" s="268" t="str">
        <f t="shared" si="3"/>
        <v/>
      </c>
    </row>
    <row r="116" spans="5:11" x14ac:dyDescent="0.25">
      <c r="E116" s="261"/>
      <c r="F116" s="262"/>
      <c r="G116" s="269" t="s">
        <v>70</v>
      </c>
      <c r="H116" s="385"/>
      <c r="I116" s="385"/>
      <c r="J116" s="263" t="s">
        <v>46</v>
      </c>
      <c r="K116" s="273" t="str">
        <f t="shared" si="3"/>
        <v/>
      </c>
    </row>
    <row r="117" spans="5:11" x14ac:dyDescent="0.25">
      <c r="E117" s="264"/>
      <c r="F117" s="3"/>
      <c r="G117" s="243"/>
      <c r="H117" s="378"/>
      <c r="I117" s="378"/>
      <c r="J117" s="3"/>
      <c r="K117" s="268" t="str">
        <f t="shared" si="3"/>
        <v/>
      </c>
    </row>
    <row r="118" spans="5:11" x14ac:dyDescent="0.25">
      <c r="E118" s="264"/>
      <c r="F118" s="10">
        <f>'Tipologia intervento'!L14</f>
        <v>0</v>
      </c>
      <c r="G118" s="10" t="s">
        <v>74</v>
      </c>
      <c r="H118" s="347"/>
      <c r="I118" s="347"/>
      <c r="J118" s="10">
        <v>20</v>
      </c>
      <c r="K118" s="265" t="str">
        <f t="shared" si="3"/>
        <v/>
      </c>
    </row>
    <row r="119" spans="5:11" x14ac:dyDescent="0.25">
      <c r="E119" s="264"/>
      <c r="F119" s="3"/>
      <c r="G119" s="243"/>
      <c r="H119" s="378"/>
      <c r="I119" s="378"/>
      <c r="J119" s="3"/>
      <c r="K119" s="268" t="str">
        <f t="shared" si="3"/>
        <v/>
      </c>
    </row>
    <row r="120" spans="5:11" x14ac:dyDescent="0.25">
      <c r="E120" s="264"/>
      <c r="F120" s="3"/>
      <c r="G120" s="243"/>
      <c r="H120" s="378"/>
      <c r="I120" s="378"/>
      <c r="J120" s="3"/>
      <c r="K120" s="268" t="str">
        <f t="shared" si="3"/>
        <v/>
      </c>
    </row>
    <row r="121" spans="5:11" x14ac:dyDescent="0.25">
      <c r="E121" s="261"/>
      <c r="F121" s="262"/>
      <c r="G121" s="269" t="s">
        <v>145</v>
      </c>
      <c r="H121" s="385"/>
      <c r="I121" s="385"/>
      <c r="J121" s="263" t="s">
        <v>46</v>
      </c>
      <c r="K121" s="273" t="str">
        <f t="shared" si="3"/>
        <v/>
      </c>
    </row>
    <row r="122" spans="5:11" x14ac:dyDescent="0.25">
      <c r="E122" s="264"/>
      <c r="F122" s="3"/>
      <c r="G122" s="243"/>
      <c r="H122" s="378"/>
      <c r="I122" s="378"/>
      <c r="J122" s="3"/>
      <c r="K122" s="268" t="str">
        <f t="shared" si="3"/>
        <v/>
      </c>
    </row>
    <row r="123" spans="5:11" x14ac:dyDescent="0.25">
      <c r="E123" s="264"/>
      <c r="F123" s="10">
        <f>'Tipologia intervento'!L18</f>
        <v>0</v>
      </c>
      <c r="G123" s="10" t="s">
        <v>146</v>
      </c>
      <c r="H123" s="347"/>
      <c r="I123" s="347"/>
      <c r="J123" s="10" t="str">
        <f>'Tipologia intervento'!L21</f>
        <v/>
      </c>
      <c r="K123" s="265" t="str">
        <f>IF(OR(F123="x",F123="X"),J123,"")</f>
        <v/>
      </c>
    </row>
    <row r="124" spans="5:11" ht="15.75" thickBot="1" x14ac:dyDescent="0.3">
      <c r="E124" s="270"/>
      <c r="F124" s="47"/>
      <c r="G124" s="271"/>
      <c r="H124" s="386"/>
      <c r="I124" s="386"/>
      <c r="J124" s="47"/>
      <c r="K124" s="272"/>
    </row>
    <row r="126" spans="5:11" ht="15.75" thickBot="1" x14ac:dyDescent="0.3"/>
    <row r="127" spans="5:11" ht="28.5" customHeight="1" thickBot="1" x14ac:dyDescent="0.3">
      <c r="E127" s="274" t="s">
        <v>151</v>
      </c>
      <c r="F127" s="275"/>
      <c r="G127" s="276">
        <f>IF(OR('Tipologia intervento'!H28=0,'Tipologia intervento'!H28=""),calcoli!K69,'Tipologia intervento'!H28)</f>
        <v>0</v>
      </c>
      <c r="H127" s="410"/>
      <c r="I127" s="410"/>
      <c r="J127" s="277" t="s">
        <v>13</v>
      </c>
    </row>
  </sheetData>
  <sheetProtection password="D7AF" sheet="1" objects="1" scenarios="1"/>
  <dataConsolidate/>
  <mergeCells count="13">
    <mergeCell ref="E3:F3"/>
    <mergeCell ref="C3:D3"/>
    <mergeCell ref="B2:G2"/>
    <mergeCell ref="D34:V34"/>
    <mergeCell ref="K22:L22"/>
    <mergeCell ref="K23:L23"/>
    <mergeCell ref="K24:L24"/>
    <mergeCell ref="K25:L25"/>
    <mergeCell ref="K26:L26"/>
    <mergeCell ref="K27:L27"/>
    <mergeCell ref="K28:L28"/>
    <mergeCell ref="K29:L29"/>
    <mergeCell ref="K30:L30"/>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6"/>
  <sheetViews>
    <sheetView showGridLines="0" zoomScaleNormal="100" workbookViewId="0">
      <selection activeCell="G27" sqref="G27"/>
    </sheetView>
  </sheetViews>
  <sheetFormatPr defaultColWidth="9.140625" defaultRowHeight="15" x14ac:dyDescent="0.25"/>
  <cols>
    <col min="1" max="1" width="9.140625" style="7"/>
    <col min="2" max="2" width="38" style="7" customWidth="1"/>
    <col min="3" max="4" width="12.28515625" style="7" customWidth="1"/>
    <col min="5" max="5" width="12" style="7" customWidth="1"/>
    <col min="6" max="6" width="13" style="7" customWidth="1"/>
    <col min="7" max="7" width="13.5703125" style="7" customWidth="1"/>
    <col min="8" max="8" width="11" style="7" customWidth="1"/>
    <col min="9" max="16384" width="9.140625" style="7"/>
  </cols>
  <sheetData>
    <row r="1" spans="2:8" ht="15.75" thickBot="1" x14ac:dyDescent="0.3"/>
    <row r="2" spans="2:8" ht="27" customHeight="1" thickBot="1" x14ac:dyDescent="0.3">
      <c r="B2" s="388" t="s">
        <v>157</v>
      </c>
      <c r="C2" s="327"/>
      <c r="D2" s="389" t="s">
        <v>7</v>
      </c>
      <c r="E2" s="389" t="s">
        <v>181</v>
      </c>
      <c r="F2" s="328" t="s">
        <v>182</v>
      </c>
      <c r="G2" s="559" t="s">
        <v>183</v>
      </c>
      <c r="H2" s="560"/>
    </row>
    <row r="3" spans="2:8" ht="17.25" x14ac:dyDescent="0.25">
      <c r="B3" s="332" t="str">
        <f>calcoli!B5</f>
        <v>Gas naturale</v>
      </c>
      <c r="C3" s="333" t="s">
        <v>10</v>
      </c>
      <c r="D3" s="334">
        <f>calcoli!D5</f>
        <v>9.94</v>
      </c>
      <c r="E3" s="335" t="str">
        <f>calcoli!C5</f>
        <v>kWh/m3</v>
      </c>
      <c r="F3" s="336">
        <v>200</v>
      </c>
      <c r="G3" s="337">
        <f>calcoli!F5</f>
        <v>0.77500000000000002</v>
      </c>
      <c r="H3" s="338" t="str">
        <f>calcoli!G5</f>
        <v>€/m3</v>
      </c>
    </row>
    <row r="4" spans="2:8" x14ac:dyDescent="0.25">
      <c r="B4" s="339" t="str">
        <f>calcoli!B6</f>
        <v>GPL  [l]</v>
      </c>
      <c r="C4" s="302" t="s">
        <v>34</v>
      </c>
      <c r="D4" s="387">
        <f>calcoli!D6</f>
        <v>7.2279999999999998</v>
      </c>
      <c r="E4" s="346" t="str">
        <f>calcoli!C6</f>
        <v>kWh/l</v>
      </c>
      <c r="F4" s="329">
        <v>225</v>
      </c>
      <c r="G4" s="330">
        <f>calcoli!F6</f>
        <v>1.2</v>
      </c>
      <c r="H4" s="340" t="str">
        <f>calcoli!G6</f>
        <v>€/l</v>
      </c>
    </row>
    <row r="5" spans="2:8" ht="17.25" x14ac:dyDescent="0.25">
      <c r="B5" s="339" t="str">
        <f>calcoli!B7</f>
        <v>GPL [Nm3]</v>
      </c>
      <c r="C5" s="302" t="s">
        <v>38</v>
      </c>
      <c r="D5" s="387">
        <f>calcoli!D7</f>
        <v>30.98</v>
      </c>
      <c r="E5" s="346" t="str">
        <f>calcoli!C7</f>
        <v>kWh/Nm3</v>
      </c>
      <c r="F5" s="329">
        <v>225</v>
      </c>
      <c r="G5" s="330">
        <f>calcoli!F7</f>
        <v>5.15</v>
      </c>
      <c r="H5" s="340" t="str">
        <f>calcoli!G7</f>
        <v>€/Nm3</v>
      </c>
    </row>
    <row r="6" spans="2:8" x14ac:dyDescent="0.25">
      <c r="B6" s="339" t="str">
        <f>calcoli!B8</f>
        <v>Gasolio [kg]</v>
      </c>
      <c r="C6" s="302" t="s">
        <v>11</v>
      </c>
      <c r="D6" s="387">
        <f>calcoli!D8</f>
        <v>11.87</v>
      </c>
      <c r="E6" s="346" t="str">
        <f>calcoli!C8</f>
        <v>kWh/kg</v>
      </c>
      <c r="F6" s="331">
        <v>264</v>
      </c>
      <c r="G6" s="330">
        <f>calcoli!F8</f>
        <v>1.25</v>
      </c>
      <c r="H6" s="340" t="str">
        <f>calcoli!G8</f>
        <v>€/kg</v>
      </c>
    </row>
    <row r="7" spans="2:8" x14ac:dyDescent="0.25">
      <c r="B7" s="339" t="str">
        <f>calcoli!B9</f>
        <v>Gasolio [l]</v>
      </c>
      <c r="C7" s="302" t="s">
        <v>34</v>
      </c>
      <c r="D7" s="387">
        <f>calcoli!D9</f>
        <v>9.9700000000000006</v>
      </c>
      <c r="E7" s="346" t="str">
        <f>calcoli!C9</f>
        <v>kWh/l</v>
      </c>
      <c r="F7" s="331">
        <v>264</v>
      </c>
      <c r="G7" s="330">
        <f>calcoli!F9</f>
        <v>1.05</v>
      </c>
      <c r="H7" s="340" t="str">
        <f>calcoli!G9</f>
        <v>€/l</v>
      </c>
    </row>
    <row r="8" spans="2:8" x14ac:dyDescent="0.25">
      <c r="B8" s="339" t="str">
        <f>calcoli!B10</f>
        <v>Olio combustibile</v>
      </c>
      <c r="C8" s="302" t="s">
        <v>11</v>
      </c>
      <c r="D8" s="387">
        <f>calcoli!D10</f>
        <v>11.75</v>
      </c>
      <c r="E8" s="346" t="str">
        <f>calcoli!C10</f>
        <v>kWh/kg</v>
      </c>
      <c r="F8" s="331">
        <v>269</v>
      </c>
      <c r="G8" s="330">
        <f>calcoli!F10</f>
        <v>0.87</v>
      </c>
      <c r="H8" s="340" t="str">
        <f>calcoli!G10</f>
        <v>€/kg</v>
      </c>
    </row>
    <row r="9" spans="2:8" x14ac:dyDescent="0.25">
      <c r="B9" s="339" t="str">
        <f>calcoli!B11</f>
        <v>Legno</v>
      </c>
      <c r="C9" s="302" t="s">
        <v>11</v>
      </c>
      <c r="D9" s="415">
        <f>calcoli!D11</f>
        <v>4.25</v>
      </c>
      <c r="E9" s="346" t="str">
        <f>calcoli!C11</f>
        <v>kWh/kg</v>
      </c>
      <c r="F9" s="331">
        <v>0</v>
      </c>
      <c r="G9" s="330">
        <f>calcoli!F11</f>
        <v>0.15</v>
      </c>
      <c r="H9" s="340" t="str">
        <f>calcoli!G11</f>
        <v>€/kg</v>
      </c>
    </row>
    <row r="10" spans="2:8" x14ac:dyDescent="0.25">
      <c r="B10" s="339" t="str">
        <f>calcoli!B12</f>
        <v>Cippato</v>
      </c>
      <c r="C10" s="302" t="s">
        <v>11</v>
      </c>
      <c r="D10" s="415">
        <f>calcoli!D12</f>
        <v>3.9</v>
      </c>
      <c r="E10" s="346" t="str">
        <f>calcoli!C12</f>
        <v>kWh/kg</v>
      </c>
      <c r="F10" s="331">
        <v>0</v>
      </c>
      <c r="G10" s="330">
        <f>calcoli!F12</f>
        <v>0.11</v>
      </c>
      <c r="H10" s="340" t="str">
        <f>calcoli!G12</f>
        <v>€/kg</v>
      </c>
    </row>
    <row r="11" spans="2:8" x14ac:dyDescent="0.25">
      <c r="B11" s="339" t="str">
        <f>calcoli!B13</f>
        <v>Pellet</v>
      </c>
      <c r="C11" s="302" t="s">
        <v>11</v>
      </c>
      <c r="D11" s="415">
        <f>calcoli!D13</f>
        <v>4.8499999999999996</v>
      </c>
      <c r="E11" s="346" t="str">
        <f>calcoli!C13</f>
        <v>kWh/kg</v>
      </c>
      <c r="F11" s="331">
        <v>0</v>
      </c>
      <c r="G11" s="330">
        <f>calcoli!F13</f>
        <v>0.3</v>
      </c>
      <c r="H11" s="340" t="str">
        <f>calcoli!G13</f>
        <v>€/kg</v>
      </c>
    </row>
    <row r="12" spans="2:8" x14ac:dyDescent="0.25">
      <c r="B12" s="339" t="str">
        <f>calcoli!B14</f>
        <v>Biomassa (legnosa)</v>
      </c>
      <c r="C12" s="302" t="s">
        <v>11</v>
      </c>
      <c r="D12" s="415">
        <f>calcoli!D14</f>
        <v>2.92</v>
      </c>
      <c r="E12" s="346" t="str">
        <f>calcoli!C14</f>
        <v>kWh/kg</v>
      </c>
      <c r="F12" s="331">
        <v>0</v>
      </c>
      <c r="G12" s="330">
        <f>calcoli!F14</f>
        <v>0.18666666666666668</v>
      </c>
      <c r="H12" s="340" t="str">
        <f>calcoli!G14</f>
        <v>€/kg</v>
      </c>
    </row>
    <row r="13" spans="2:8" x14ac:dyDescent="0.25">
      <c r="B13" s="339" t="str">
        <f>calcoli!B15</f>
        <v>Teleriscaldamento a biomassa [kWh]</v>
      </c>
      <c r="C13" s="302" t="s">
        <v>35</v>
      </c>
      <c r="D13" s="387">
        <f>calcoli!D15</f>
        <v>1</v>
      </c>
      <c r="E13" s="346" t="str">
        <f>calcoli!C15</f>
        <v>kWh</v>
      </c>
      <c r="F13" s="331">
        <v>0</v>
      </c>
      <c r="G13" s="330">
        <f>calcoli!F15</f>
        <v>0.11600000000000001</v>
      </c>
      <c r="H13" s="340" t="str">
        <f>calcoli!G15</f>
        <v>€/kWh</v>
      </c>
    </row>
    <row r="14" spans="2:8" x14ac:dyDescent="0.25">
      <c r="B14" s="339" t="str">
        <f>calcoli!B16</f>
        <v>Teleriscaldamento a gas metano [kWh]</v>
      </c>
      <c r="C14" s="302" t="s">
        <v>35</v>
      </c>
      <c r="D14" s="387">
        <f>calcoli!D16</f>
        <v>1</v>
      </c>
      <c r="E14" s="346" t="str">
        <f>calcoli!C16</f>
        <v>kWh</v>
      </c>
      <c r="F14" s="331">
        <v>200</v>
      </c>
      <c r="G14" s="330">
        <f>calcoli!F16</f>
        <v>9.9000000000000005E-2</v>
      </c>
      <c r="H14" s="340" t="str">
        <f>calcoli!G16</f>
        <v>€/kWh</v>
      </c>
    </row>
    <row r="15" spans="2:8" x14ac:dyDescent="0.25">
      <c r="B15" s="339" t="str">
        <f>calcoli!B17</f>
        <v>Teleriscaldamento a olio combustibile [kWh]</v>
      </c>
      <c r="C15" s="302" t="s">
        <v>35</v>
      </c>
      <c r="D15" s="387">
        <f>calcoli!D17</f>
        <v>1</v>
      </c>
      <c r="E15" s="346" t="str">
        <f>calcoli!C17</f>
        <v>kWh</v>
      </c>
      <c r="F15" s="331">
        <v>269</v>
      </c>
      <c r="G15" s="330">
        <f>calcoli!F17</f>
        <v>0.12</v>
      </c>
      <c r="H15" s="340" t="str">
        <f>calcoli!G17</f>
        <v>€/kWh</v>
      </c>
    </row>
    <row r="16" spans="2:8" x14ac:dyDescent="0.25">
      <c r="B16" s="339" t="str">
        <f>calcoli!B18</f>
        <v>Carbone</v>
      </c>
      <c r="C16" s="302" t="s">
        <v>11</v>
      </c>
      <c r="D16" s="387">
        <f>calcoli!D18</f>
        <v>8.2200000000000006</v>
      </c>
      <c r="E16" s="346" t="str">
        <f>calcoli!C18</f>
        <v>kWh/kg</v>
      </c>
      <c r="F16" s="331">
        <v>340</v>
      </c>
      <c r="G16" s="330">
        <f>calcoli!F18</f>
        <v>1</v>
      </c>
      <c r="H16" s="340" t="str">
        <f>calcoli!G18</f>
        <v>€/kg</v>
      </c>
    </row>
    <row r="17" spans="1:10" ht="15.75" thickBot="1" x14ac:dyDescent="0.3">
      <c r="A17" s="38"/>
      <c r="B17" s="412" t="str">
        <f>calcoli!B19</f>
        <v>Energia elettrica [kWh]</v>
      </c>
      <c r="C17" s="312" t="s">
        <v>35</v>
      </c>
      <c r="D17" s="413">
        <f>calcoli!D19</f>
        <v>1</v>
      </c>
      <c r="E17" s="414" t="str">
        <f>calcoli!C19</f>
        <v>kWh</v>
      </c>
      <c r="F17" s="341">
        <v>584</v>
      </c>
      <c r="G17" s="342">
        <f>calcoli!F19</f>
        <v>0.21</v>
      </c>
      <c r="H17" s="343" t="str">
        <f>calcoli!G19</f>
        <v>€/kWh</v>
      </c>
      <c r="I17" s="38"/>
      <c r="J17" s="38"/>
    </row>
    <row r="19" spans="1:10" x14ac:dyDescent="0.25">
      <c r="B19" s="75"/>
      <c r="C19" s="76" t="s">
        <v>171</v>
      </c>
      <c r="D19" s="76" t="s">
        <v>173</v>
      </c>
    </row>
    <row r="20" spans="1:10" x14ac:dyDescent="0.25">
      <c r="B20" s="77" t="s">
        <v>170</v>
      </c>
      <c r="C20" s="76">
        <v>0.8</v>
      </c>
      <c r="D20" s="76">
        <v>0.5</v>
      </c>
    </row>
    <row r="21" spans="1:10" x14ac:dyDescent="0.25">
      <c r="B21" s="77" t="s">
        <v>174</v>
      </c>
      <c r="C21" s="76">
        <v>0.3</v>
      </c>
      <c r="D21" s="76">
        <v>0.3</v>
      </c>
    </row>
    <row r="22" spans="1:10" x14ac:dyDescent="0.25">
      <c r="B22" s="77" t="s">
        <v>176</v>
      </c>
      <c r="C22" s="76">
        <v>0.4</v>
      </c>
      <c r="D22" s="76">
        <v>0.4</v>
      </c>
    </row>
    <row r="23" spans="1:10" x14ac:dyDescent="0.25">
      <c r="B23" s="78"/>
      <c r="C23" s="79"/>
      <c r="D23" s="73"/>
    </row>
    <row r="24" spans="1:10" x14ac:dyDescent="0.25">
      <c r="B24" s="75"/>
      <c r="C24" s="76" t="s">
        <v>170</v>
      </c>
      <c r="D24" s="76" t="s">
        <v>186</v>
      </c>
    </row>
    <row r="25" spans="1:10" x14ac:dyDescent="0.25">
      <c r="B25" s="77" t="s">
        <v>172</v>
      </c>
      <c r="C25" s="76">
        <v>527</v>
      </c>
      <c r="D25" s="76">
        <v>204</v>
      </c>
    </row>
    <row r="26" spans="1:10" x14ac:dyDescent="0.25">
      <c r="B26" s="77" t="s">
        <v>175</v>
      </c>
      <c r="C26" s="76">
        <v>688</v>
      </c>
      <c r="D26" s="76">
        <v>288</v>
      </c>
    </row>
  </sheetData>
  <sheetProtection password="D7AF" sheet="1" objects="1" scenarios="1"/>
  <mergeCells count="1">
    <mergeCell ref="G2:H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2"/>
  <sheetViews>
    <sheetView showGridLines="0" zoomScaleNormal="100" workbookViewId="0">
      <selection activeCell="K22" sqref="K22"/>
    </sheetView>
  </sheetViews>
  <sheetFormatPr defaultColWidth="9.140625" defaultRowHeight="15" x14ac:dyDescent="0.25"/>
  <cols>
    <col min="1" max="2" width="4.140625" style="7" customWidth="1"/>
    <col min="3" max="3" width="4" style="7" customWidth="1"/>
    <col min="4" max="4" width="32.85546875" style="7" customWidth="1"/>
    <col min="5" max="5" width="4.7109375" style="2" customWidth="1"/>
    <col min="6" max="6" width="4" style="7" customWidth="1"/>
    <col min="7" max="7" width="32.85546875" style="2" customWidth="1"/>
    <col min="8" max="9" width="4" style="7" customWidth="1"/>
    <col min="10" max="10" width="32.85546875" style="7" customWidth="1"/>
    <col min="11" max="11" width="4.7109375" style="7" customWidth="1"/>
    <col min="12" max="12" width="4" style="7" customWidth="1"/>
    <col min="13" max="13" width="32.85546875" style="7" customWidth="1"/>
    <col min="14" max="14" width="4.85546875" style="7" customWidth="1"/>
    <col min="15" max="15" width="4" style="7" customWidth="1"/>
    <col min="16" max="16" width="32.85546875" style="7" customWidth="1"/>
    <col min="17" max="16384" width="9.140625" style="7"/>
  </cols>
  <sheetData>
    <row r="1" spans="1:17" ht="34.5" customHeight="1" thickBot="1" x14ac:dyDescent="0.3">
      <c r="B1" s="505" t="s">
        <v>258</v>
      </c>
      <c r="C1" s="506"/>
      <c r="D1" s="506"/>
      <c r="E1" s="506"/>
      <c r="F1" s="506"/>
      <c r="G1" s="506"/>
      <c r="H1" s="506"/>
      <c r="I1" s="506"/>
      <c r="J1" s="506"/>
      <c r="K1" s="506"/>
      <c r="L1" s="506"/>
      <c r="M1" s="506"/>
      <c r="N1" s="507"/>
      <c r="O1" s="194"/>
      <c r="P1" s="194"/>
      <c r="Q1" s="194"/>
    </row>
    <row r="2" spans="1:17" ht="13.5" customHeight="1" thickBot="1" x14ac:dyDescent="0.3">
      <c r="C2" s="193"/>
      <c r="D2" s="193"/>
      <c r="E2" s="193"/>
      <c r="F2" s="193"/>
      <c r="G2" s="193"/>
      <c r="H2" s="193"/>
      <c r="I2" s="193"/>
      <c r="J2" s="193"/>
      <c r="K2" s="193"/>
      <c r="L2" s="193"/>
      <c r="M2" s="193"/>
      <c r="N2" s="193"/>
      <c r="O2" s="193"/>
      <c r="P2" s="193"/>
    </row>
    <row r="3" spans="1:17" ht="18.75" customHeight="1" thickBot="1" x14ac:dyDescent="0.35">
      <c r="A3" s="1"/>
      <c r="B3" s="508" t="s">
        <v>147</v>
      </c>
      <c r="C3" s="509"/>
      <c r="D3" s="509"/>
      <c r="E3" s="509"/>
      <c r="F3" s="509"/>
      <c r="G3" s="509"/>
      <c r="H3" s="509"/>
      <c r="I3" s="509"/>
      <c r="J3" s="509"/>
      <c r="K3" s="509"/>
      <c r="L3" s="509"/>
      <c r="M3" s="509"/>
      <c r="N3" s="510"/>
      <c r="O3" s="195"/>
      <c r="P3" s="195"/>
      <c r="Q3" s="195"/>
    </row>
    <row r="4" spans="1:17" ht="18.75" customHeight="1" x14ac:dyDescent="0.25">
      <c r="A4" s="1"/>
      <c r="B4" s="202" t="s">
        <v>200</v>
      </c>
      <c r="C4" s="40"/>
      <c r="D4" s="40"/>
      <c r="E4" s="41"/>
      <c r="F4" s="40"/>
      <c r="G4" s="40"/>
      <c r="H4" s="40"/>
      <c r="I4" s="40"/>
      <c r="J4" s="40"/>
      <c r="K4" s="40"/>
      <c r="L4" s="40"/>
      <c r="M4" s="40"/>
      <c r="N4" s="42"/>
      <c r="O4" s="17"/>
      <c r="P4" s="17"/>
      <c r="Q4" s="17"/>
    </row>
    <row r="5" spans="1:17" ht="18.75" customHeight="1" x14ac:dyDescent="0.25">
      <c r="A5" s="1"/>
      <c r="B5" s="43"/>
      <c r="C5" s="1"/>
      <c r="D5" s="1"/>
      <c r="E5" s="1"/>
      <c r="F5" s="1"/>
      <c r="G5" s="1"/>
      <c r="H5" s="1"/>
      <c r="I5" s="1"/>
      <c r="J5" s="1"/>
      <c r="K5" s="1"/>
      <c r="L5" s="1"/>
      <c r="M5" s="1"/>
      <c r="N5" s="44"/>
      <c r="O5" s="17"/>
      <c r="P5" s="17"/>
      <c r="Q5" s="17"/>
    </row>
    <row r="6" spans="1:17" x14ac:dyDescent="0.25">
      <c r="A6" s="1"/>
      <c r="B6" s="43"/>
      <c r="C6" s="196"/>
      <c r="D6" s="197" t="s">
        <v>65</v>
      </c>
      <c r="E6" s="1"/>
      <c r="F6" s="196"/>
      <c r="G6" s="197" t="s">
        <v>66</v>
      </c>
      <c r="H6" s="3"/>
      <c r="I6" s="196"/>
      <c r="J6" s="197" t="s">
        <v>67</v>
      </c>
      <c r="K6" s="3"/>
      <c r="L6" s="196"/>
      <c r="M6" s="197" t="s">
        <v>69</v>
      </c>
      <c r="N6" s="82"/>
      <c r="O6" s="17"/>
      <c r="P6" s="17"/>
      <c r="Q6" s="18"/>
    </row>
    <row r="7" spans="1:17" x14ac:dyDescent="0.25">
      <c r="A7" s="1"/>
      <c r="B7" s="43"/>
      <c r="C7" s="3"/>
      <c r="D7" s="1"/>
      <c r="E7" s="1"/>
      <c r="F7" s="3"/>
      <c r="G7" s="1"/>
      <c r="H7" s="3"/>
      <c r="I7" s="3"/>
      <c r="J7" s="1"/>
      <c r="K7" s="3"/>
      <c r="L7" s="3"/>
      <c r="M7" s="1"/>
      <c r="N7" s="82"/>
      <c r="O7" s="17"/>
      <c r="P7" s="17"/>
      <c r="Q7" s="18"/>
    </row>
    <row r="8" spans="1:17" x14ac:dyDescent="0.25">
      <c r="A8" s="1"/>
      <c r="B8" s="43"/>
      <c r="C8" s="199"/>
      <c r="D8" s="200" t="s">
        <v>71</v>
      </c>
      <c r="E8" s="1"/>
      <c r="F8" s="199"/>
      <c r="G8" s="200" t="s">
        <v>72</v>
      </c>
      <c r="H8" s="3"/>
      <c r="I8" s="199"/>
      <c r="J8" s="200" t="s">
        <v>72</v>
      </c>
      <c r="K8" s="3"/>
      <c r="L8" s="199"/>
      <c r="M8" s="200" t="s">
        <v>73</v>
      </c>
      <c r="N8" s="82"/>
      <c r="O8" s="17"/>
      <c r="P8" s="17"/>
      <c r="Q8" s="18"/>
    </row>
    <row r="9" spans="1:17" x14ac:dyDescent="0.25">
      <c r="A9" s="1"/>
      <c r="B9" s="43"/>
      <c r="C9" s="199"/>
      <c r="D9" s="200" t="s">
        <v>75</v>
      </c>
      <c r="E9" s="1"/>
      <c r="F9" s="199"/>
      <c r="G9" s="200" t="s">
        <v>76</v>
      </c>
      <c r="H9" s="3"/>
      <c r="I9" s="199"/>
      <c r="J9" s="200" t="s">
        <v>76</v>
      </c>
      <c r="K9" s="3"/>
      <c r="L9" s="199"/>
      <c r="M9" s="200" t="s">
        <v>77</v>
      </c>
      <c r="N9" s="82"/>
      <c r="O9" s="17"/>
      <c r="P9" s="17"/>
      <c r="Q9" s="18"/>
    </row>
    <row r="10" spans="1:17" x14ac:dyDescent="0.25">
      <c r="A10" s="1"/>
      <c r="B10" s="43"/>
      <c r="C10" s="199"/>
      <c r="D10" s="200" t="s">
        <v>78</v>
      </c>
      <c r="E10" s="1"/>
      <c r="F10" s="199"/>
      <c r="G10" s="200" t="s">
        <v>79</v>
      </c>
      <c r="H10" s="3"/>
      <c r="I10" s="199"/>
      <c r="J10" s="200" t="s">
        <v>79</v>
      </c>
      <c r="K10" s="3"/>
      <c r="L10" s="199"/>
      <c r="M10" s="200" t="s">
        <v>80</v>
      </c>
      <c r="N10" s="82"/>
      <c r="O10" s="17"/>
      <c r="P10" s="17"/>
      <c r="Q10" s="18"/>
    </row>
    <row r="11" spans="1:17" x14ac:dyDescent="0.25">
      <c r="A11" s="1"/>
      <c r="B11" s="43"/>
      <c r="C11" s="199"/>
      <c r="D11" s="200" t="s">
        <v>81</v>
      </c>
      <c r="E11" s="1"/>
      <c r="F11" s="199"/>
      <c r="G11" s="200" t="s">
        <v>82</v>
      </c>
      <c r="H11" s="3"/>
      <c r="I11" s="199"/>
      <c r="J11" s="200" t="s">
        <v>82</v>
      </c>
      <c r="K11" s="3"/>
      <c r="L11" s="1"/>
      <c r="M11" s="1"/>
      <c r="N11" s="82"/>
      <c r="O11" s="17"/>
      <c r="P11" s="17"/>
      <c r="Q11" s="17"/>
    </row>
    <row r="12" spans="1:17" x14ac:dyDescent="0.25">
      <c r="A12" s="1"/>
      <c r="B12" s="43"/>
      <c r="C12" s="199"/>
      <c r="D12" s="200" t="s">
        <v>83</v>
      </c>
      <c r="E12" s="1"/>
      <c r="F12" s="199"/>
      <c r="G12" s="200" t="s">
        <v>84</v>
      </c>
      <c r="H12" s="3"/>
      <c r="I12" s="199"/>
      <c r="J12" s="200" t="s">
        <v>84</v>
      </c>
      <c r="K12" s="3"/>
      <c r="L12" s="196"/>
      <c r="M12" s="197" t="s">
        <v>70</v>
      </c>
      <c r="N12" s="44"/>
      <c r="O12" s="17"/>
      <c r="P12" s="17"/>
      <c r="Q12" s="18"/>
    </row>
    <row r="13" spans="1:17" x14ac:dyDescent="0.25">
      <c r="A13" s="1"/>
      <c r="B13" s="43"/>
      <c r="C13" s="3"/>
      <c r="D13" s="1"/>
      <c r="E13" s="1"/>
      <c r="F13" s="199"/>
      <c r="G13" s="201" t="s">
        <v>85</v>
      </c>
      <c r="H13" s="3"/>
      <c r="I13" s="199"/>
      <c r="J13" s="200" t="s">
        <v>85</v>
      </c>
      <c r="K13" s="3"/>
      <c r="L13" s="3"/>
      <c r="M13" s="1"/>
      <c r="N13" s="44"/>
      <c r="O13" s="17"/>
      <c r="P13" s="17"/>
      <c r="Q13" s="18"/>
    </row>
    <row r="14" spans="1:17" x14ac:dyDescent="0.25">
      <c r="A14" s="1"/>
      <c r="B14" s="43"/>
      <c r="C14" s="199"/>
      <c r="D14" s="200" t="s">
        <v>86</v>
      </c>
      <c r="E14" s="1"/>
      <c r="F14" s="1"/>
      <c r="G14" s="1"/>
      <c r="H14" s="1"/>
      <c r="I14" s="1"/>
      <c r="J14" s="1"/>
      <c r="K14" s="1"/>
      <c r="L14" s="199"/>
      <c r="M14" s="200" t="s">
        <v>74</v>
      </c>
      <c r="N14" s="44"/>
      <c r="O14" s="17"/>
      <c r="P14" s="17"/>
      <c r="Q14" s="18"/>
    </row>
    <row r="15" spans="1:17" x14ac:dyDescent="0.25">
      <c r="A15" s="1"/>
      <c r="B15" s="43"/>
      <c r="C15" s="1"/>
      <c r="D15" s="1"/>
      <c r="E15" s="1"/>
      <c r="F15" s="1"/>
      <c r="G15" s="1"/>
      <c r="H15" s="1"/>
      <c r="I15" s="1"/>
      <c r="J15" s="1"/>
      <c r="K15" s="1"/>
      <c r="L15" s="1"/>
      <c r="M15" s="1"/>
      <c r="N15" s="44"/>
      <c r="O15" s="17"/>
      <c r="P15" s="17"/>
      <c r="Q15" s="17"/>
    </row>
    <row r="16" spans="1:17" x14ac:dyDescent="0.25">
      <c r="A16" s="1"/>
      <c r="B16" s="43"/>
      <c r="C16" s="196"/>
      <c r="D16" s="197" t="s">
        <v>68</v>
      </c>
      <c r="E16" s="1"/>
      <c r="F16" s="1"/>
      <c r="G16" s="1"/>
      <c r="H16" s="1"/>
      <c r="I16" s="1"/>
      <c r="J16" s="1"/>
      <c r="K16" s="1"/>
      <c r="L16" s="196"/>
      <c r="M16" s="197" t="s">
        <v>150</v>
      </c>
      <c r="N16" s="44"/>
      <c r="O16" s="17"/>
      <c r="P16" s="17"/>
      <c r="Q16" s="18"/>
    </row>
    <row r="17" spans="1:18" x14ac:dyDescent="0.25">
      <c r="A17" s="1"/>
      <c r="B17" s="43"/>
      <c r="C17" s="3"/>
      <c r="D17" s="1"/>
      <c r="E17" s="3"/>
      <c r="F17" s="1"/>
      <c r="G17" s="3"/>
      <c r="H17" s="1"/>
      <c r="I17" s="1"/>
      <c r="J17" s="1"/>
      <c r="K17" s="1"/>
      <c r="L17" s="3"/>
      <c r="M17" s="1"/>
      <c r="N17" s="44"/>
      <c r="O17" s="17"/>
      <c r="P17" s="17"/>
      <c r="Q17" s="18"/>
    </row>
    <row r="18" spans="1:18" x14ac:dyDescent="0.25">
      <c r="A18" s="1"/>
      <c r="B18" s="43"/>
      <c r="C18" s="199"/>
      <c r="D18" s="200" t="s">
        <v>72</v>
      </c>
      <c r="E18" s="3"/>
      <c r="F18" s="1"/>
      <c r="G18" s="3"/>
      <c r="H18" s="1"/>
      <c r="I18" s="1"/>
      <c r="J18" s="1"/>
      <c r="K18" s="1"/>
      <c r="L18" s="199"/>
      <c r="M18" s="200" t="s">
        <v>146</v>
      </c>
      <c r="N18" s="44"/>
      <c r="O18" s="17"/>
      <c r="P18" s="17"/>
      <c r="Q18" s="17"/>
    </row>
    <row r="19" spans="1:18" x14ac:dyDescent="0.25">
      <c r="A19" s="1"/>
      <c r="B19" s="43"/>
      <c r="C19" s="199"/>
      <c r="D19" s="200" t="s">
        <v>76</v>
      </c>
      <c r="E19" s="3"/>
      <c r="F19" s="1"/>
      <c r="G19" s="3"/>
      <c r="H19" s="1"/>
      <c r="I19" s="1"/>
      <c r="J19" s="1"/>
      <c r="K19" s="3"/>
      <c r="L19" s="1"/>
      <c r="M19" s="1"/>
      <c r="N19" s="44"/>
      <c r="O19" s="17"/>
      <c r="P19" s="17"/>
      <c r="Q19" s="17"/>
    </row>
    <row r="20" spans="1:18" x14ac:dyDescent="0.25">
      <c r="A20" s="1"/>
      <c r="B20" s="43"/>
      <c r="C20" s="199"/>
      <c r="D20" s="200" t="s">
        <v>79</v>
      </c>
      <c r="E20" s="3"/>
      <c r="F20" s="1"/>
      <c r="G20" s="3"/>
      <c r="H20" s="1"/>
      <c r="I20" s="1"/>
      <c r="J20" s="1"/>
      <c r="K20" s="3"/>
      <c r="L20" s="203"/>
      <c r="M20" s="511" t="str">
        <f>IF(OR(L18="x",L18="X"),"Inserire vita utile intervento (numero anni)","")</f>
        <v/>
      </c>
      <c r="N20" s="44"/>
      <c r="O20" s="17"/>
      <c r="P20" s="17"/>
      <c r="Q20" s="17"/>
    </row>
    <row r="21" spans="1:18" x14ac:dyDescent="0.25">
      <c r="A21" s="1"/>
      <c r="B21" s="43"/>
      <c r="C21" s="199"/>
      <c r="D21" s="200" t="s">
        <v>85</v>
      </c>
      <c r="E21" s="3"/>
      <c r="F21" s="1"/>
      <c r="G21" s="3"/>
      <c r="H21" s="1"/>
      <c r="I21" s="1"/>
      <c r="J21" s="1"/>
      <c r="K21" s="3"/>
      <c r="L21" s="204" t="str">
        <f>IF(OR(L18="x",L18="X"),L20,"")</f>
        <v/>
      </c>
      <c r="M21" s="511"/>
      <c r="N21" s="44"/>
      <c r="O21" s="17"/>
      <c r="P21" s="17"/>
      <c r="Q21" s="17"/>
    </row>
    <row r="22" spans="1:18" ht="30.75" customHeight="1" thickBot="1" x14ac:dyDescent="0.3">
      <c r="A22" s="1"/>
      <c r="B22" s="45"/>
      <c r="C22" s="46"/>
      <c r="D22" s="46"/>
      <c r="E22" s="47"/>
      <c r="F22" s="46"/>
      <c r="G22" s="47"/>
      <c r="H22" s="46"/>
      <c r="I22" s="46"/>
      <c r="J22" s="46"/>
      <c r="K22" s="47"/>
      <c r="L22" s="46"/>
      <c r="M22" s="46"/>
      <c r="N22" s="48"/>
      <c r="O22" s="17"/>
      <c r="P22" s="17"/>
      <c r="Q22" s="17"/>
    </row>
    <row r="23" spans="1:18" ht="15.75" thickBot="1" x14ac:dyDescent="0.3">
      <c r="K23" s="3"/>
      <c r="L23" s="1"/>
      <c r="M23" s="1"/>
    </row>
    <row r="24" spans="1:18" ht="16.5" customHeight="1" x14ac:dyDescent="0.25">
      <c r="A24" s="1"/>
      <c r="B24" s="202" t="s">
        <v>201</v>
      </c>
      <c r="C24" s="40"/>
      <c r="D24" s="40"/>
      <c r="E24" s="41"/>
      <c r="F24" s="40"/>
      <c r="G24" s="41"/>
      <c r="H24" s="40"/>
      <c r="I24" s="40"/>
      <c r="J24" s="42"/>
      <c r="K24" s="1"/>
      <c r="L24" s="1"/>
      <c r="M24" s="1"/>
      <c r="N24" s="1"/>
      <c r="O24" s="1"/>
      <c r="P24" s="1"/>
      <c r="Q24" s="1"/>
      <c r="R24" s="1"/>
    </row>
    <row r="25" spans="1:18" ht="16.5" customHeight="1" x14ac:dyDescent="0.25">
      <c r="A25" s="1"/>
      <c r="B25" s="43"/>
      <c r="C25" s="1"/>
      <c r="D25" s="1"/>
      <c r="E25" s="3"/>
      <c r="F25" s="1"/>
      <c r="G25" s="3"/>
      <c r="H25" s="1"/>
      <c r="I25" s="1"/>
      <c r="J25" s="44"/>
      <c r="K25" s="1"/>
      <c r="L25" s="1"/>
      <c r="M25" s="1"/>
      <c r="N25" s="1"/>
      <c r="O25" s="1"/>
      <c r="P25" s="1"/>
      <c r="Q25" s="1"/>
      <c r="R25" s="1"/>
    </row>
    <row r="26" spans="1:18" ht="16.5" customHeight="1" x14ac:dyDescent="0.25">
      <c r="A26" s="1"/>
      <c r="B26" s="43"/>
      <c r="C26" s="1"/>
      <c r="D26" s="502" t="s">
        <v>204</v>
      </c>
      <c r="E26" s="503"/>
      <c r="F26" s="503"/>
      <c r="G26" s="504"/>
      <c r="H26" s="198">
        <f>calcoli!K69</f>
        <v>0</v>
      </c>
      <c r="I26" s="111" t="s">
        <v>257</v>
      </c>
      <c r="J26" s="44"/>
      <c r="K26" s="1"/>
      <c r="L26" s="1"/>
      <c r="M26" s="1"/>
      <c r="N26" s="1"/>
      <c r="O26" s="1"/>
      <c r="P26" s="1"/>
      <c r="Q26" s="1"/>
      <c r="R26" s="1"/>
    </row>
    <row r="27" spans="1:18" ht="16.5" customHeight="1" x14ac:dyDescent="0.3">
      <c r="A27" s="1"/>
      <c r="B27" s="43"/>
      <c r="C27" s="1"/>
      <c r="D27" s="113"/>
      <c r="E27" s="113"/>
      <c r="F27" s="114"/>
      <c r="G27" s="115"/>
      <c r="H27" s="1"/>
      <c r="I27" s="38"/>
      <c r="J27" s="44"/>
      <c r="K27" s="1"/>
      <c r="L27" s="1"/>
      <c r="M27" s="1"/>
      <c r="N27" s="1"/>
      <c r="O27" s="1"/>
      <c r="P27" s="1"/>
      <c r="Q27" s="1"/>
      <c r="R27" s="1"/>
    </row>
    <row r="28" spans="1:18" ht="16.5" customHeight="1" x14ac:dyDescent="0.3">
      <c r="A28" s="1"/>
      <c r="B28" s="43"/>
      <c r="C28" s="1"/>
      <c r="D28" s="502" t="s">
        <v>205</v>
      </c>
      <c r="E28" s="503"/>
      <c r="F28" s="503"/>
      <c r="G28" s="504"/>
      <c r="H28" s="199"/>
      <c r="I28" s="108" t="s">
        <v>257</v>
      </c>
      <c r="J28" s="44"/>
      <c r="K28" s="1"/>
      <c r="L28" s="1"/>
      <c r="M28" s="1"/>
      <c r="N28" s="1"/>
      <c r="O28" s="1"/>
      <c r="P28" s="1"/>
      <c r="Q28" s="1"/>
      <c r="R28" s="1"/>
    </row>
    <row r="29" spans="1:18" ht="16.5" customHeight="1" x14ac:dyDescent="0.3">
      <c r="A29" s="1"/>
      <c r="B29" s="43"/>
      <c r="C29" s="1"/>
      <c r="D29" s="1"/>
      <c r="E29" s="3"/>
      <c r="F29" s="1"/>
      <c r="G29" s="3"/>
      <c r="H29" s="1"/>
      <c r="I29" s="1"/>
      <c r="J29" s="44"/>
      <c r="K29" s="1"/>
      <c r="L29" s="1"/>
      <c r="M29" s="1"/>
      <c r="N29" s="1"/>
      <c r="O29" s="1"/>
      <c r="P29" s="1"/>
      <c r="Q29" s="1"/>
      <c r="R29" s="1"/>
    </row>
    <row r="30" spans="1:18" ht="4.5" customHeight="1" thickBot="1" x14ac:dyDescent="0.35">
      <c r="A30" s="1"/>
      <c r="B30" s="45"/>
      <c r="C30" s="46"/>
      <c r="D30" s="46"/>
      <c r="E30" s="47"/>
      <c r="F30" s="46"/>
      <c r="G30" s="47"/>
      <c r="H30" s="46"/>
      <c r="I30" s="46"/>
      <c r="J30" s="48"/>
      <c r="K30" s="1"/>
      <c r="L30" s="1"/>
      <c r="M30" s="1"/>
      <c r="N30" s="1"/>
      <c r="O30" s="1"/>
      <c r="P30" s="1"/>
      <c r="Q30" s="1"/>
      <c r="R30" s="1"/>
    </row>
    <row r="31" spans="1:18" ht="14.45" x14ac:dyDescent="0.3">
      <c r="K31" s="1"/>
      <c r="L31" s="1"/>
      <c r="M31" s="1"/>
      <c r="N31" s="1"/>
      <c r="O31" s="1"/>
      <c r="P31" s="1"/>
      <c r="Q31" s="1"/>
      <c r="R31" s="1"/>
    </row>
    <row r="32" spans="1:18" ht="14.45" x14ac:dyDescent="0.3">
      <c r="K32" s="1"/>
      <c r="L32" s="1"/>
      <c r="M32" s="1"/>
      <c r="N32" s="1"/>
      <c r="O32" s="1"/>
      <c r="P32" s="1"/>
      <c r="Q32" s="1"/>
      <c r="R32" s="1"/>
    </row>
    <row r="33" spans="11:18" ht="14.45" x14ac:dyDescent="0.3">
      <c r="K33" s="1"/>
      <c r="L33" s="1"/>
      <c r="M33" s="1"/>
      <c r="N33" s="1"/>
      <c r="O33" s="1"/>
      <c r="P33" s="1"/>
      <c r="Q33" s="1"/>
      <c r="R33" s="1"/>
    </row>
    <row r="34" spans="11:18" x14ac:dyDescent="0.25">
      <c r="K34" s="1"/>
      <c r="L34" s="1"/>
      <c r="M34" s="1"/>
      <c r="N34" s="1"/>
      <c r="O34" s="1"/>
      <c r="P34" s="1"/>
      <c r="Q34" s="1"/>
      <c r="R34" s="1"/>
    </row>
    <row r="35" spans="11:18" x14ac:dyDescent="0.25">
      <c r="K35" s="1"/>
      <c r="L35" s="1"/>
      <c r="M35" s="1"/>
      <c r="N35" s="1"/>
      <c r="O35" s="1"/>
      <c r="P35" s="1"/>
      <c r="Q35" s="1"/>
      <c r="R35" s="1"/>
    </row>
    <row r="67" spans="1:10" x14ac:dyDescent="0.25">
      <c r="A67" s="1"/>
      <c r="B67" s="1"/>
      <c r="C67" s="1"/>
      <c r="D67" s="1"/>
      <c r="E67" s="3"/>
      <c r="F67" s="13"/>
      <c r="G67" s="1"/>
      <c r="I67" s="3"/>
      <c r="J67" s="1"/>
    </row>
    <row r="72" spans="1:10" ht="15.75" customHeight="1" x14ac:dyDescent="0.25"/>
  </sheetData>
  <sheetProtection password="D7AF" sheet="1" objects="1" scenarios="1"/>
  <mergeCells count="5">
    <mergeCell ref="D26:G26"/>
    <mergeCell ref="D28:G28"/>
    <mergeCell ref="B1:N1"/>
    <mergeCell ref="B3:N3"/>
    <mergeCell ref="M20:M21"/>
  </mergeCells>
  <conditionalFormatting sqref="L20">
    <cfRule type="expression" dxfId="4" priority="1">
      <formula>OR($L$18="x",$L$18="X")</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X60"/>
  <sheetViews>
    <sheetView showGridLines="0" zoomScaleNormal="100" workbookViewId="0">
      <selection activeCell="E39" sqref="E39"/>
    </sheetView>
  </sheetViews>
  <sheetFormatPr defaultColWidth="9.140625" defaultRowHeight="15" x14ac:dyDescent="0.25"/>
  <cols>
    <col min="1" max="1" width="4" style="85" customWidth="1"/>
    <col min="2" max="2" width="3.7109375" style="85" customWidth="1"/>
    <col min="3" max="3" width="31.42578125" style="85" customWidth="1"/>
    <col min="4" max="4" width="4.85546875" style="85" customWidth="1"/>
    <col min="5" max="5" width="18.85546875" style="85" customWidth="1"/>
    <col min="6" max="6" width="12" style="85" customWidth="1"/>
    <col min="7" max="7" width="4.85546875" style="85" customWidth="1"/>
    <col min="8" max="8" width="26.7109375" style="85" customWidth="1"/>
    <col min="9" max="9" width="4.85546875" style="85" customWidth="1"/>
    <col min="10" max="10" width="12.7109375" style="85" customWidth="1"/>
    <col min="11" max="11" width="4.85546875" style="85" customWidth="1"/>
    <col min="12" max="16384" width="9.140625" style="85"/>
  </cols>
  <sheetData>
    <row r="1" spans="2:24" ht="34.5" customHeight="1" thickBot="1" x14ac:dyDescent="0.3">
      <c r="B1" s="512" t="s">
        <v>168</v>
      </c>
      <c r="C1" s="513"/>
      <c r="D1" s="513"/>
      <c r="E1" s="513"/>
      <c r="F1" s="513"/>
      <c r="G1" s="513"/>
      <c r="H1" s="513"/>
      <c r="I1" s="513"/>
      <c r="J1" s="513"/>
      <c r="K1" s="513"/>
      <c r="L1" s="514"/>
    </row>
    <row r="2" spans="2:24" s="86" customFormat="1" ht="12.75" customHeight="1" thickBot="1" x14ac:dyDescent="0.3">
      <c r="B2" s="87"/>
      <c r="C2" s="87"/>
      <c r="D2" s="87"/>
      <c r="E2" s="87"/>
      <c r="F2" s="87"/>
      <c r="G2" s="87"/>
      <c r="H2" s="87"/>
      <c r="I2" s="87"/>
      <c r="J2" s="87"/>
      <c r="K2" s="87"/>
      <c r="L2" s="87"/>
      <c r="M2" s="85"/>
      <c r="N2" s="85"/>
      <c r="O2" s="85"/>
      <c r="P2" s="85"/>
      <c r="Q2" s="85"/>
      <c r="R2" s="85"/>
      <c r="S2" s="85"/>
      <c r="T2" s="85"/>
      <c r="U2" s="85"/>
      <c r="V2" s="85"/>
      <c r="W2" s="85"/>
      <c r="X2" s="85"/>
    </row>
    <row r="3" spans="2:24" ht="17.25" customHeight="1" thickBot="1" x14ac:dyDescent="0.3">
      <c r="B3" s="515" t="s">
        <v>41</v>
      </c>
      <c r="C3" s="516"/>
      <c r="D3" s="516"/>
      <c r="E3" s="516"/>
      <c r="F3" s="516"/>
      <c r="G3" s="516"/>
      <c r="H3" s="516"/>
      <c r="I3" s="516"/>
      <c r="J3" s="516"/>
      <c r="K3" s="516"/>
      <c r="L3" s="517"/>
    </row>
    <row r="4" spans="2:24" ht="18.75" x14ac:dyDescent="0.25">
      <c r="B4" s="88" t="s">
        <v>202</v>
      </c>
      <c r="C4" s="89"/>
      <c r="D4" s="90"/>
      <c r="E4" s="90"/>
      <c r="F4" s="90"/>
      <c r="G4" s="90"/>
      <c r="H4" s="90"/>
      <c r="I4" s="90"/>
      <c r="J4" s="90"/>
      <c r="K4" s="90"/>
      <c r="L4" s="91"/>
    </row>
    <row r="5" spans="2:24" x14ac:dyDescent="0.25">
      <c r="B5" s="92"/>
      <c r="C5" s="89"/>
      <c r="D5" s="89"/>
      <c r="E5" s="89"/>
      <c r="F5" s="89"/>
      <c r="G5" s="89"/>
      <c r="H5" s="89"/>
      <c r="I5" s="89"/>
      <c r="J5" s="89"/>
      <c r="K5" s="110"/>
      <c r="L5" s="93"/>
      <c r="N5" s="293" t="s">
        <v>329</v>
      </c>
      <c r="O5" s="293"/>
      <c r="P5" s="293"/>
      <c r="Q5" s="293"/>
      <c r="R5" s="293"/>
      <c r="S5" s="293"/>
      <c r="T5" s="293"/>
      <c r="U5" s="293"/>
      <c r="V5" s="293"/>
    </row>
    <row r="6" spans="2:24" x14ac:dyDescent="0.25">
      <c r="B6" s="92"/>
      <c r="C6" s="519" t="s">
        <v>237</v>
      </c>
      <c r="D6" s="519"/>
      <c r="E6" s="211"/>
      <c r="F6" s="168" t="s">
        <v>59</v>
      </c>
      <c r="G6" s="89"/>
      <c r="H6" s="519" t="s">
        <v>238</v>
      </c>
      <c r="I6" s="519"/>
      <c r="J6" s="94">
        <f>E6-H14</f>
        <v>0</v>
      </c>
      <c r="K6" s="168" t="s">
        <v>59</v>
      </c>
      <c r="L6" s="95"/>
    </row>
    <row r="7" spans="2:24" x14ac:dyDescent="0.25">
      <c r="B7" s="92"/>
      <c r="C7" s="89"/>
      <c r="D7" s="89"/>
      <c r="E7" s="89"/>
      <c r="F7" s="89"/>
      <c r="G7" s="96"/>
      <c r="H7" s="169"/>
      <c r="I7" s="109"/>
      <c r="J7" s="97"/>
      <c r="K7" s="170"/>
      <c r="L7" s="99"/>
    </row>
    <row r="8" spans="2:24" x14ac:dyDescent="0.25">
      <c r="B8" s="92"/>
      <c r="C8" s="89"/>
      <c r="D8" s="89"/>
      <c r="E8" s="89"/>
      <c r="F8" s="89"/>
      <c r="G8" s="89"/>
      <c r="H8" s="520" t="s">
        <v>350</v>
      </c>
      <c r="I8" s="520"/>
      <c r="J8" s="463">
        <v>0.02</v>
      </c>
      <c r="K8" s="109" t="s">
        <v>61</v>
      </c>
      <c r="L8" s="95"/>
    </row>
    <row r="9" spans="2:24" ht="15.75" thickBot="1" x14ac:dyDescent="0.3">
      <c r="B9" s="102"/>
      <c r="C9" s="103"/>
      <c r="D9" s="103"/>
      <c r="E9" s="103"/>
      <c r="F9" s="103"/>
      <c r="G9" s="103"/>
      <c r="H9" s="103"/>
      <c r="I9" s="103"/>
      <c r="J9" s="103"/>
      <c r="K9" s="205"/>
      <c r="L9" s="206"/>
    </row>
    <row r="10" spans="2:24" s="89" customFormat="1" x14ac:dyDescent="0.25">
      <c r="K10" s="100"/>
      <c r="L10" s="101"/>
      <c r="N10" s="85"/>
      <c r="O10" s="85"/>
      <c r="P10" s="85"/>
      <c r="Q10" s="85"/>
      <c r="R10" s="85"/>
      <c r="S10" s="85"/>
      <c r="T10" s="85"/>
      <c r="U10" s="85"/>
      <c r="V10" s="85"/>
      <c r="W10" s="85"/>
    </row>
    <row r="11" spans="2:24" s="89" customFormat="1" x14ac:dyDescent="0.25">
      <c r="C11" s="110" t="s">
        <v>167</v>
      </c>
      <c r="D11" s="199"/>
      <c r="E11" s="215" t="str">
        <f>IF(AND(OR(D11="x",D11="X"),E14=""),"Inserire l'importo e la durata del finanziamento","")</f>
        <v/>
      </c>
      <c r="G11" s="97"/>
      <c r="H11" s="97"/>
      <c r="K11" s="98"/>
      <c r="M11" s="207"/>
      <c r="N11" s="85"/>
      <c r="O11" s="85"/>
      <c r="P11" s="85"/>
      <c r="Q11" s="85"/>
      <c r="R11" s="85"/>
      <c r="S11" s="85"/>
      <c r="T11" s="85"/>
      <c r="U11" s="85"/>
      <c r="V11" s="85"/>
      <c r="W11" s="85"/>
    </row>
    <row r="12" spans="2:24" s="89" customFormat="1" x14ac:dyDescent="0.25">
      <c r="K12" s="101"/>
      <c r="N12" s="85"/>
      <c r="O12" s="85"/>
      <c r="P12" s="85"/>
      <c r="Q12" s="85"/>
      <c r="R12" s="85"/>
      <c r="S12" s="85"/>
      <c r="T12" s="85"/>
      <c r="U12" s="85"/>
      <c r="V12" s="85"/>
      <c r="W12" s="85"/>
    </row>
    <row r="13" spans="2:24" x14ac:dyDescent="0.25">
      <c r="B13" s="89"/>
      <c r="C13" s="89"/>
      <c r="D13" s="89"/>
      <c r="E13" s="89"/>
      <c r="F13" s="89"/>
      <c r="G13" s="89"/>
      <c r="H13" s="89"/>
      <c r="I13" s="89"/>
      <c r="J13" s="89"/>
      <c r="K13" s="101"/>
      <c r="L13" s="89"/>
    </row>
    <row r="14" spans="2:24" x14ac:dyDescent="0.25">
      <c r="B14" s="89"/>
      <c r="C14" s="518" t="s">
        <v>203</v>
      </c>
      <c r="D14" s="518"/>
      <c r="E14" s="221"/>
      <c r="F14" s="208" t="s">
        <v>59</v>
      </c>
      <c r="G14" s="89"/>
      <c r="H14" s="204">
        <f>IF(OR(D11="x",D11="X"),E14,0)</f>
        <v>0</v>
      </c>
      <c r="I14" s="89"/>
      <c r="J14" s="89"/>
      <c r="K14" s="101"/>
      <c r="L14" s="89"/>
    </row>
    <row r="15" spans="2:24" x14ac:dyDescent="0.25">
      <c r="B15" s="89"/>
      <c r="C15" s="518"/>
      <c r="D15" s="518"/>
      <c r="E15" s="97"/>
      <c r="F15" s="208"/>
      <c r="G15" s="89"/>
      <c r="H15" s="204"/>
      <c r="I15" s="89"/>
      <c r="J15" s="89"/>
      <c r="K15" s="101"/>
      <c r="L15" s="89"/>
    </row>
    <row r="16" spans="2:24" x14ac:dyDescent="0.25">
      <c r="B16" s="89"/>
      <c r="C16" s="518" t="s">
        <v>152</v>
      </c>
      <c r="D16" s="518"/>
      <c r="E16" s="221" t="s">
        <v>153</v>
      </c>
      <c r="F16" s="209" t="s">
        <v>21</v>
      </c>
      <c r="G16" s="89"/>
      <c r="H16" s="214" t="str">
        <f>IF(OR(D11="x",D11="X"),E16,"")</f>
        <v/>
      </c>
      <c r="I16" s="89"/>
      <c r="J16" s="89"/>
      <c r="K16" s="101"/>
      <c r="L16" s="89"/>
    </row>
    <row r="17" spans="2:12" x14ac:dyDescent="0.25">
      <c r="B17" s="89"/>
      <c r="C17" s="518"/>
      <c r="D17" s="518"/>
      <c r="E17" s="212"/>
      <c r="F17" s="209"/>
      <c r="G17" s="89"/>
      <c r="H17" s="213"/>
      <c r="I17" s="89"/>
      <c r="J17" s="89"/>
      <c r="K17" s="101"/>
      <c r="L17" s="89"/>
    </row>
    <row r="18" spans="2:12" x14ac:dyDescent="0.25">
      <c r="B18" s="89"/>
      <c r="C18" s="518" t="s">
        <v>351</v>
      </c>
      <c r="D18" s="518"/>
      <c r="E18" s="291">
        <v>0.02</v>
      </c>
      <c r="F18" s="208" t="s">
        <v>61</v>
      </c>
      <c r="G18" s="89"/>
      <c r="H18" s="214">
        <f>IF(OR(D11="x",D11="X"),E18,0)</f>
        <v>0</v>
      </c>
      <c r="I18" s="89"/>
      <c r="J18" s="89"/>
      <c r="K18" s="89"/>
      <c r="L18" s="89"/>
    </row>
    <row r="19" spans="2:12" x14ac:dyDescent="0.25">
      <c r="B19" s="89"/>
      <c r="C19" s="518"/>
      <c r="D19" s="518"/>
      <c r="E19" s="97"/>
      <c r="F19" s="208"/>
      <c r="G19" s="89"/>
      <c r="H19" s="214"/>
      <c r="I19" s="89"/>
      <c r="J19" s="89"/>
      <c r="K19" s="89"/>
      <c r="L19" s="89"/>
    </row>
    <row r="20" spans="2:12" x14ac:dyDescent="0.25">
      <c r="B20" s="89"/>
      <c r="C20" s="518" t="s">
        <v>158</v>
      </c>
      <c r="D20" s="518"/>
      <c r="E20" s="221"/>
      <c r="F20" s="208" t="s">
        <v>13</v>
      </c>
      <c r="G20" s="89"/>
      <c r="H20" s="204">
        <f>IF(OR(D11="x",D11="X"),E20,0)</f>
        <v>0</v>
      </c>
      <c r="I20" s="89"/>
      <c r="J20" s="89"/>
      <c r="K20" s="89"/>
      <c r="L20" s="210"/>
    </row>
    <row r="21" spans="2:12" ht="21.75" customHeight="1" x14ac:dyDescent="0.25">
      <c r="B21" s="89"/>
      <c r="C21" s="89"/>
      <c r="D21" s="89"/>
      <c r="E21" s="89"/>
      <c r="F21" s="89"/>
      <c r="G21" s="89"/>
      <c r="H21" s="89"/>
      <c r="I21" s="89"/>
      <c r="J21" s="89"/>
      <c r="K21" s="89"/>
      <c r="L21" s="89"/>
    </row>
    <row r="23" spans="2:12" ht="15.75" customHeight="1" x14ac:dyDescent="0.25"/>
    <row r="24" spans="2:12" x14ac:dyDescent="0.25">
      <c r="C24" s="104"/>
    </row>
    <row r="25" spans="2:12" x14ac:dyDescent="0.25">
      <c r="C25" s="104"/>
    </row>
    <row r="26" spans="2:12" x14ac:dyDescent="0.25">
      <c r="E26" s="104"/>
    </row>
    <row r="27" spans="2:12" x14ac:dyDescent="0.25">
      <c r="K27" s="105"/>
      <c r="L27" s="106"/>
    </row>
    <row r="28" spans="2:12" ht="14.45" x14ac:dyDescent="0.3">
      <c r="K28" s="105"/>
      <c r="L28" s="106"/>
    </row>
    <row r="29" spans="2:12" ht="14.45" x14ac:dyDescent="0.3">
      <c r="K29" s="105"/>
      <c r="L29" s="106"/>
    </row>
    <row r="30" spans="2:12" ht="14.45" x14ac:dyDescent="0.3">
      <c r="K30" s="105"/>
      <c r="L30" s="106"/>
    </row>
    <row r="31" spans="2:12" ht="14.45" x14ac:dyDescent="0.3">
      <c r="K31" s="105"/>
      <c r="L31" s="106"/>
    </row>
    <row r="32" spans="2:12" ht="14.45" x14ac:dyDescent="0.3">
      <c r="K32" s="105"/>
      <c r="L32" s="106"/>
    </row>
    <row r="33" spans="11:12" ht="14.45" x14ac:dyDescent="0.3">
      <c r="K33" s="105"/>
      <c r="L33" s="106"/>
    </row>
    <row r="34" spans="11:12" ht="14.45" x14ac:dyDescent="0.3">
      <c r="K34" s="105"/>
      <c r="L34" s="106"/>
    </row>
    <row r="35" spans="11:12" x14ac:dyDescent="0.25">
      <c r="K35" s="105"/>
      <c r="L35" s="106"/>
    </row>
    <row r="36" spans="11:12" x14ac:dyDescent="0.25">
      <c r="K36" s="105"/>
      <c r="L36" s="106"/>
    </row>
    <row r="37" spans="11:12" x14ac:dyDescent="0.25">
      <c r="K37" s="105"/>
      <c r="L37" s="106"/>
    </row>
    <row r="38" spans="11:12" x14ac:dyDescent="0.25">
      <c r="K38" s="105"/>
      <c r="L38" s="106"/>
    </row>
    <row r="39" spans="11:12" x14ac:dyDescent="0.25">
      <c r="K39" s="105"/>
      <c r="L39" s="106"/>
    </row>
    <row r="40" spans="11:12" x14ac:dyDescent="0.25">
      <c r="K40" s="105"/>
      <c r="L40" s="106"/>
    </row>
    <row r="41" spans="11:12" x14ac:dyDescent="0.25">
      <c r="K41" s="105"/>
      <c r="L41" s="106"/>
    </row>
    <row r="42" spans="11:12" x14ac:dyDescent="0.25">
      <c r="K42" s="105"/>
      <c r="L42" s="106"/>
    </row>
    <row r="43" spans="11:12" x14ac:dyDescent="0.25">
      <c r="K43" s="105"/>
      <c r="L43" s="106"/>
    </row>
    <row r="44" spans="11:12" x14ac:dyDescent="0.25">
      <c r="K44" s="105"/>
      <c r="L44" s="106"/>
    </row>
    <row r="45" spans="11:12" x14ac:dyDescent="0.25">
      <c r="K45" s="105"/>
      <c r="L45" s="106"/>
    </row>
    <row r="46" spans="11:12" x14ac:dyDescent="0.25">
      <c r="K46" s="105"/>
      <c r="L46" s="106"/>
    </row>
    <row r="47" spans="11:12" x14ac:dyDescent="0.25">
      <c r="K47" s="105"/>
      <c r="L47" s="106"/>
    </row>
    <row r="48" spans="11:12" x14ac:dyDescent="0.25">
      <c r="K48" s="105"/>
      <c r="L48" s="106"/>
    </row>
    <row r="49" spans="11:12" x14ac:dyDescent="0.25">
      <c r="K49" s="105"/>
      <c r="L49" s="106"/>
    </row>
    <row r="50" spans="11:12" x14ac:dyDescent="0.25">
      <c r="K50" s="105"/>
      <c r="L50" s="106"/>
    </row>
    <row r="51" spans="11:12" x14ac:dyDescent="0.25">
      <c r="K51" s="105"/>
      <c r="L51" s="106"/>
    </row>
    <row r="52" spans="11:12" x14ac:dyDescent="0.25">
      <c r="K52" s="105"/>
      <c r="L52" s="106"/>
    </row>
    <row r="53" spans="11:12" x14ac:dyDescent="0.25">
      <c r="K53" s="105"/>
      <c r="L53" s="106"/>
    </row>
    <row r="54" spans="11:12" x14ac:dyDescent="0.25">
      <c r="K54" s="105"/>
      <c r="L54" s="106"/>
    </row>
    <row r="55" spans="11:12" x14ac:dyDescent="0.25">
      <c r="K55" s="105"/>
      <c r="L55" s="106"/>
    </row>
    <row r="56" spans="11:12" x14ac:dyDescent="0.25">
      <c r="K56" s="105"/>
      <c r="L56" s="106"/>
    </row>
    <row r="57" spans="11:12" x14ac:dyDescent="0.25">
      <c r="K57" s="105"/>
    </row>
    <row r="58" spans="11:12" x14ac:dyDescent="0.25">
      <c r="K58" s="105"/>
    </row>
    <row r="59" spans="11:12" x14ac:dyDescent="0.25">
      <c r="K59" s="105"/>
    </row>
    <row r="60" spans="11:12" x14ac:dyDescent="0.25">
      <c r="K60" s="105"/>
    </row>
  </sheetData>
  <sheetProtection password="D7AF" sheet="1" objects="1" scenarios="1"/>
  <mergeCells count="12">
    <mergeCell ref="B1:L1"/>
    <mergeCell ref="B3:L3"/>
    <mergeCell ref="C14:D14"/>
    <mergeCell ref="C20:D20"/>
    <mergeCell ref="C16:D16"/>
    <mergeCell ref="C18:D18"/>
    <mergeCell ref="C6:D6"/>
    <mergeCell ref="H6:I6"/>
    <mergeCell ref="H8:I8"/>
    <mergeCell ref="C15:D15"/>
    <mergeCell ref="C17:D17"/>
    <mergeCell ref="C19:D19"/>
  </mergeCells>
  <conditionalFormatting sqref="E14">
    <cfRule type="expression" dxfId="3" priority="4">
      <formula>OR($D$11="x",$D$11="X")</formula>
    </cfRule>
  </conditionalFormatting>
  <conditionalFormatting sqref="F14:F20 C14:D20">
    <cfRule type="expression" dxfId="2" priority="3">
      <formula>OR($D$11="x",$D$11="X")</formula>
    </cfRule>
  </conditionalFormatting>
  <conditionalFormatting sqref="E16 E18">
    <cfRule type="expression" dxfId="1" priority="2">
      <formula>OR($D$11="x",$D$11="X")</formula>
    </cfRule>
  </conditionalFormatting>
  <conditionalFormatting sqref="E20">
    <cfRule type="expression" dxfId="0" priority="1">
      <formula>OR($D$11="x",$D$11="X")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Title="VERIFICA DATI" error="DURATA DEL FINANZIAMENTO NON COERENTE CON IL TEMPO DI INTERVENTO" xr:uid="{00000000-0002-0000-0200-000000000000}">
          <x14:formula1>
            <xm:f>0</xm:f>
          </x14:formula1>
          <x14:formula2>
            <xm:f>calcoli!G127</xm:f>
          </x14:formula2>
          <xm:sqref>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59"/>
  <sheetViews>
    <sheetView showGridLines="0" tabSelected="1" zoomScaleNormal="100" workbookViewId="0">
      <selection activeCell="Q11" sqref="Q11"/>
    </sheetView>
  </sheetViews>
  <sheetFormatPr defaultColWidth="9.140625" defaultRowHeight="15" x14ac:dyDescent="0.25"/>
  <cols>
    <col min="1" max="1" width="3.85546875" style="125" customWidth="1"/>
    <col min="2" max="2" width="4.28515625" style="125" customWidth="1"/>
    <col min="3" max="3" width="6.5703125" style="125" customWidth="1"/>
    <col min="4" max="4" width="6.85546875" style="125" customWidth="1"/>
    <col min="5" max="5" width="3.28515625" style="125" customWidth="1"/>
    <col min="6" max="6" width="42.85546875" style="125" customWidth="1"/>
    <col min="7" max="7" width="8.7109375" style="125" customWidth="1"/>
    <col min="8" max="8" width="16.85546875" style="125" customWidth="1"/>
    <col min="9" max="10" width="9.140625" style="125"/>
    <col min="11" max="11" width="2.5703125" style="125" customWidth="1"/>
    <col min="12" max="12" width="6.7109375" style="125" customWidth="1"/>
    <col min="13" max="15" width="9.140625" style="125"/>
    <col min="16" max="16" width="4.140625" style="125" customWidth="1"/>
    <col min="17" max="16384" width="9.140625" style="125"/>
  </cols>
  <sheetData>
    <row r="1" spans="1:22" ht="27" customHeight="1" thickBot="1" x14ac:dyDescent="0.3">
      <c r="B1" s="512" t="s">
        <v>206</v>
      </c>
      <c r="C1" s="513"/>
      <c r="D1" s="513"/>
      <c r="E1" s="513"/>
      <c r="F1" s="513"/>
      <c r="G1" s="513"/>
      <c r="H1" s="513"/>
      <c r="I1" s="513"/>
      <c r="J1" s="513"/>
      <c r="K1" s="513"/>
      <c r="L1" s="513"/>
      <c r="M1" s="513"/>
      <c r="N1" s="513"/>
      <c r="O1" s="513"/>
      <c r="P1" s="514"/>
    </row>
    <row r="2" spans="1:22" ht="12.75" customHeight="1" thickBot="1" x14ac:dyDescent="0.3"/>
    <row r="3" spans="1:22" ht="19.5" thickBot="1" x14ac:dyDescent="0.3">
      <c r="B3" s="537" t="s">
        <v>42</v>
      </c>
      <c r="C3" s="538"/>
      <c r="D3" s="538"/>
      <c r="E3" s="538"/>
      <c r="F3" s="538"/>
      <c r="G3" s="538"/>
      <c r="H3" s="538"/>
      <c r="I3" s="538"/>
      <c r="J3" s="538"/>
      <c r="K3" s="538"/>
      <c r="L3" s="538"/>
      <c r="M3" s="538"/>
      <c r="N3" s="538"/>
      <c r="O3" s="538"/>
      <c r="P3" s="539"/>
      <c r="Q3" s="139"/>
      <c r="R3" s="139"/>
      <c r="S3" s="139"/>
      <c r="T3" s="139"/>
      <c r="U3" s="139"/>
      <c r="V3" s="139"/>
    </row>
    <row r="4" spans="1:22" x14ac:dyDescent="0.25">
      <c r="A4" s="126"/>
      <c r="B4" s="88" t="s">
        <v>43</v>
      </c>
      <c r="C4" s="292"/>
      <c r="D4" s="292"/>
      <c r="E4" s="292"/>
      <c r="F4" s="292"/>
      <c r="G4" s="292"/>
      <c r="H4" s="292"/>
      <c r="I4" s="292"/>
      <c r="J4" s="292"/>
      <c r="K4" s="126"/>
      <c r="L4" s="126"/>
      <c r="M4" s="126"/>
      <c r="N4" s="126"/>
      <c r="O4" s="139"/>
      <c r="P4" s="129"/>
      <c r="Q4" s="139"/>
      <c r="R4" s="139"/>
      <c r="S4" s="139"/>
      <c r="T4" s="139"/>
      <c r="U4" s="139"/>
      <c r="V4" s="139"/>
    </row>
    <row r="5" spans="1:22" x14ac:dyDescent="0.25">
      <c r="A5" s="126"/>
      <c r="B5" s="138"/>
      <c r="C5" s="126"/>
      <c r="D5" s="126"/>
      <c r="E5" s="126"/>
      <c r="F5" s="126"/>
      <c r="G5" s="126"/>
      <c r="H5" s="126"/>
      <c r="I5" s="126"/>
      <c r="J5" s="126"/>
      <c r="K5" s="126"/>
      <c r="L5" s="126"/>
      <c r="M5" s="126"/>
      <c r="N5" s="126"/>
      <c r="O5" s="139"/>
      <c r="P5" s="129"/>
      <c r="Q5" s="139"/>
      <c r="R5" s="139"/>
      <c r="S5" s="139"/>
      <c r="T5" s="139"/>
      <c r="U5" s="139"/>
      <c r="V5" s="139"/>
    </row>
    <row r="6" spans="1:22" x14ac:dyDescent="0.25">
      <c r="A6" s="126"/>
      <c r="B6" s="173" t="s">
        <v>55</v>
      </c>
      <c r="C6" s="126"/>
      <c r="D6" s="126"/>
      <c r="E6" s="126"/>
      <c r="F6" s="139"/>
      <c r="G6" s="126"/>
      <c r="H6" s="126"/>
      <c r="I6" s="126"/>
      <c r="J6" s="126"/>
      <c r="K6" s="126"/>
      <c r="L6" s="126"/>
      <c r="M6" s="126"/>
      <c r="N6" s="126"/>
      <c r="O6" s="139"/>
      <c r="P6" s="129"/>
      <c r="Q6" s="139"/>
      <c r="R6" s="139"/>
      <c r="S6" s="139"/>
      <c r="T6" s="139"/>
      <c r="U6" s="139"/>
      <c r="V6" s="139"/>
    </row>
    <row r="7" spans="1:22" ht="8.25" customHeight="1" x14ac:dyDescent="0.25">
      <c r="A7" s="126"/>
      <c r="B7" s="138"/>
      <c r="C7" s="126"/>
      <c r="D7" s="126"/>
      <c r="E7" s="139"/>
      <c r="F7" s="139"/>
      <c r="G7" s="126"/>
      <c r="H7" s="126"/>
      <c r="I7" s="126"/>
      <c r="J7" s="126"/>
      <c r="K7" s="126"/>
      <c r="L7" s="126"/>
      <c r="M7" s="126"/>
      <c r="N7" s="126"/>
      <c r="O7" s="139"/>
      <c r="P7" s="129"/>
      <c r="Q7" s="139"/>
      <c r="R7" s="139"/>
      <c r="S7" s="139"/>
      <c r="T7" s="139"/>
      <c r="U7" s="139"/>
      <c r="V7" s="139"/>
    </row>
    <row r="8" spans="1:22" x14ac:dyDescent="0.25">
      <c r="A8" s="126"/>
      <c r="B8" s="138"/>
      <c r="C8" s="126"/>
      <c r="D8" s="126"/>
      <c r="E8" s="126"/>
      <c r="F8" s="139" t="s">
        <v>56</v>
      </c>
      <c r="G8" s="139"/>
      <c r="H8" s="181"/>
      <c r="I8" s="109" t="s">
        <v>53</v>
      </c>
      <c r="J8" s="126"/>
      <c r="K8" s="126"/>
      <c r="L8" s="126"/>
      <c r="M8" s="126"/>
      <c r="N8" s="126"/>
      <c r="O8" s="126"/>
      <c r="P8" s="130"/>
    </row>
    <row r="9" spans="1:22" x14ac:dyDescent="0.25">
      <c r="A9" s="126"/>
      <c r="B9" s="138"/>
      <c r="C9" s="126"/>
      <c r="D9" s="126"/>
      <c r="E9" s="126"/>
      <c r="F9" s="139"/>
      <c r="G9" s="139"/>
      <c r="H9" s="97"/>
      <c r="I9" s="139"/>
      <c r="J9" s="126"/>
      <c r="K9" s="126"/>
      <c r="L9" s="126"/>
      <c r="M9" s="126"/>
      <c r="N9" s="126"/>
      <c r="O9" s="126"/>
      <c r="P9" s="130"/>
    </row>
    <row r="10" spans="1:22" x14ac:dyDescent="0.25">
      <c r="A10" s="126"/>
      <c r="B10" s="138"/>
      <c r="C10" s="126"/>
      <c r="D10" s="126"/>
      <c r="E10" s="126"/>
      <c r="F10" s="139" t="s">
        <v>62</v>
      </c>
      <c r="G10" s="139"/>
      <c r="H10" s="181"/>
      <c r="I10" s="109" t="s">
        <v>53</v>
      </c>
      <c r="J10" s="126"/>
      <c r="K10" s="126"/>
      <c r="L10" s="126"/>
      <c r="M10" s="126"/>
      <c r="N10" s="126"/>
      <c r="O10" s="126"/>
      <c r="P10" s="130"/>
    </row>
    <row r="11" spans="1:22" x14ac:dyDescent="0.25">
      <c r="A11" s="126"/>
      <c r="B11" s="138"/>
      <c r="C11" s="126"/>
      <c r="D11" s="126"/>
      <c r="E11" s="126"/>
      <c r="F11" s="139"/>
      <c r="G11" s="139"/>
      <c r="H11" s="126"/>
      <c r="I11" s="139"/>
      <c r="J11" s="126"/>
      <c r="K11" s="126"/>
      <c r="L11" s="126"/>
      <c r="M11" s="126"/>
      <c r="N11" s="126"/>
      <c r="O11" s="126"/>
      <c r="P11" s="130"/>
    </row>
    <row r="12" spans="1:22" x14ac:dyDescent="0.25">
      <c r="A12" s="126"/>
      <c r="B12" s="138"/>
      <c r="C12" s="126"/>
      <c r="D12" s="126"/>
      <c r="E12" s="126"/>
      <c r="F12" s="139" t="s">
        <v>113</v>
      </c>
      <c r="G12" s="139"/>
      <c r="H12" s="94">
        <f>H8-H10</f>
        <v>0</v>
      </c>
      <c r="I12" s="109" t="s">
        <v>53</v>
      </c>
      <c r="J12" s="126"/>
      <c r="K12" s="126"/>
      <c r="L12" s="126"/>
      <c r="M12" s="126"/>
      <c r="N12" s="126"/>
      <c r="O12" s="126"/>
      <c r="P12" s="130"/>
    </row>
    <row r="13" spans="1:22" ht="15.75" thickBot="1" x14ac:dyDescent="0.3">
      <c r="A13" s="126"/>
      <c r="B13" s="174"/>
      <c r="C13" s="142"/>
      <c r="D13" s="142"/>
      <c r="E13" s="142"/>
      <c r="F13" s="142"/>
      <c r="G13" s="175"/>
      <c r="H13" s="142"/>
      <c r="I13" s="142"/>
      <c r="J13" s="142"/>
      <c r="K13" s="142"/>
      <c r="L13" s="142"/>
      <c r="M13" s="142"/>
      <c r="N13" s="142"/>
      <c r="O13" s="142"/>
      <c r="P13" s="176"/>
    </row>
    <row r="14" spans="1:22" ht="15.75" thickBot="1" x14ac:dyDescent="0.3">
      <c r="A14" s="126"/>
      <c r="B14" s="126"/>
      <c r="C14" s="126"/>
      <c r="D14" s="126"/>
      <c r="E14" s="126"/>
      <c r="F14" s="126"/>
      <c r="G14" s="126"/>
      <c r="H14" s="126"/>
      <c r="I14" s="126"/>
      <c r="J14" s="126"/>
      <c r="K14" s="126"/>
    </row>
    <row r="15" spans="1:22" x14ac:dyDescent="0.25">
      <c r="A15" s="126"/>
      <c r="B15" s="171" t="s">
        <v>57</v>
      </c>
      <c r="C15" s="172"/>
      <c r="D15" s="172"/>
      <c r="E15" s="172"/>
      <c r="F15" s="172"/>
      <c r="G15" s="172"/>
      <c r="H15" s="135"/>
      <c r="I15" s="135"/>
      <c r="J15" s="135"/>
      <c r="K15" s="135"/>
      <c r="L15" s="135"/>
      <c r="M15" s="135"/>
      <c r="N15" s="135"/>
      <c r="O15" s="135"/>
      <c r="P15" s="288"/>
    </row>
    <row r="16" spans="1:22" x14ac:dyDescent="0.25">
      <c r="A16" s="126"/>
      <c r="B16" s="88"/>
      <c r="C16" s="292"/>
      <c r="D16" s="292"/>
      <c r="E16" s="292"/>
      <c r="F16" s="292"/>
      <c r="G16" s="292"/>
      <c r="H16" s="126"/>
      <c r="I16" s="126"/>
      <c r="J16" s="126"/>
      <c r="K16" s="126"/>
      <c r="L16" s="126"/>
      <c r="M16" s="126"/>
      <c r="N16" s="126"/>
      <c r="O16" s="126"/>
      <c r="P16" s="130"/>
    </row>
    <row r="17" spans="1:20" x14ac:dyDescent="0.25">
      <c r="A17" s="126"/>
      <c r="B17" s="138" t="s">
        <v>321</v>
      </c>
      <c r="C17" s="292"/>
      <c r="D17" s="292"/>
      <c r="E17" s="292"/>
      <c r="F17" s="126"/>
      <c r="G17" s="126"/>
      <c r="H17" s="50">
        <f>H23+H30+H37+H44+H51+H58+H65+H72+H79+H86+H93+H100+H107+H114+H121+H128+H135+H142+H149+H156</f>
        <v>0</v>
      </c>
      <c r="I17" s="109"/>
      <c r="J17" s="126"/>
      <c r="K17" s="126"/>
      <c r="L17" s="126"/>
      <c r="M17" s="126"/>
      <c r="N17" s="126"/>
      <c r="O17" s="126"/>
      <c r="P17" s="130"/>
    </row>
    <row r="18" spans="1:20" x14ac:dyDescent="0.25">
      <c r="A18" s="126"/>
      <c r="B18" s="138"/>
      <c r="C18" s="292"/>
      <c r="D18" s="292"/>
      <c r="E18" s="292"/>
      <c r="F18" s="126"/>
      <c r="G18" s="126"/>
      <c r="H18" s="126"/>
      <c r="I18" s="126"/>
      <c r="J18" s="126"/>
      <c r="K18" s="126"/>
      <c r="L18" s="126"/>
      <c r="M18" s="126"/>
      <c r="N18" s="126"/>
      <c r="O18" s="126"/>
      <c r="P18" s="130"/>
    </row>
    <row r="19" spans="1:20" x14ac:dyDescent="0.25">
      <c r="A19" s="126"/>
      <c r="B19" s="173" t="s">
        <v>159</v>
      </c>
      <c r="C19" s="148"/>
      <c r="D19" s="148"/>
      <c r="E19" s="148"/>
      <c r="F19" s="148"/>
      <c r="G19" s="126"/>
      <c r="H19" s="126"/>
      <c r="I19" s="126"/>
      <c r="J19" s="126"/>
      <c r="K19" s="126"/>
      <c r="L19" s="126"/>
      <c r="M19" s="126"/>
      <c r="N19" s="126"/>
      <c r="O19" s="126"/>
      <c r="P19" s="130"/>
    </row>
    <row r="20" spans="1:20" ht="8.25" customHeight="1" x14ac:dyDescent="0.25">
      <c r="A20" s="126"/>
      <c r="B20" s="138"/>
      <c r="C20" s="126"/>
      <c r="D20" s="126"/>
      <c r="E20" s="126"/>
      <c r="F20" s="126"/>
      <c r="G20" s="126"/>
      <c r="H20" s="126"/>
      <c r="I20" s="145"/>
      <c r="J20" s="145"/>
      <c r="K20" s="145"/>
      <c r="L20" s="126"/>
      <c r="M20" s="126"/>
      <c r="N20" s="126"/>
      <c r="O20" s="126"/>
      <c r="P20" s="130"/>
    </row>
    <row r="21" spans="1:20" x14ac:dyDescent="0.25">
      <c r="A21" s="126"/>
      <c r="B21" s="138"/>
      <c r="C21" s="521" t="s">
        <v>63</v>
      </c>
      <c r="D21" s="522"/>
      <c r="E21" s="145"/>
      <c r="F21" s="145" t="s">
        <v>160</v>
      </c>
      <c r="G21" s="126"/>
      <c r="H21" s="527"/>
      <c r="I21" s="527"/>
      <c r="J21" s="178"/>
      <c r="K21" s="145"/>
      <c r="L21" s="38" t="s">
        <v>270</v>
      </c>
      <c r="M21" s="528"/>
      <c r="N21" s="529"/>
      <c r="O21" s="530"/>
      <c r="P21" s="130"/>
    </row>
    <row r="22" spans="1:20" x14ac:dyDescent="0.25">
      <c r="A22" s="126"/>
      <c r="B22" s="138"/>
      <c r="C22" s="523"/>
      <c r="D22" s="524"/>
      <c r="E22" s="145"/>
      <c r="F22" s="145"/>
      <c r="G22" s="126"/>
      <c r="H22" s="139"/>
      <c r="I22" s="139"/>
      <c r="J22" s="178"/>
      <c r="K22" s="145"/>
      <c r="L22" s="38"/>
      <c r="M22" s="531"/>
      <c r="N22" s="532"/>
      <c r="O22" s="533"/>
      <c r="P22" s="130"/>
    </row>
    <row r="23" spans="1:20" x14ac:dyDescent="0.25">
      <c r="A23" s="126"/>
      <c r="B23" s="138"/>
      <c r="C23" s="523"/>
      <c r="D23" s="524"/>
      <c r="E23" s="145"/>
      <c r="F23" s="145" t="s">
        <v>161</v>
      </c>
      <c r="G23" s="126"/>
      <c r="H23" s="182"/>
      <c r="I23" s="109" t="s">
        <v>53</v>
      </c>
      <c r="J23" s="178"/>
      <c r="K23" s="145"/>
      <c r="L23" s="38"/>
      <c r="M23" s="531"/>
      <c r="N23" s="532"/>
      <c r="O23" s="533"/>
      <c r="P23" s="130"/>
    </row>
    <row r="24" spans="1:20" s="139" customFormat="1" x14ac:dyDescent="0.25">
      <c r="B24" s="128"/>
      <c r="C24" s="523"/>
      <c r="D24" s="524"/>
      <c r="E24" s="145"/>
      <c r="F24" s="145"/>
      <c r="H24" s="179"/>
      <c r="I24" s="109"/>
      <c r="J24" s="178"/>
      <c r="K24" s="145"/>
      <c r="L24" s="1"/>
      <c r="M24" s="531"/>
      <c r="N24" s="532"/>
      <c r="O24" s="533"/>
      <c r="P24" s="129"/>
      <c r="T24" s="125"/>
    </row>
    <row r="25" spans="1:20" x14ac:dyDescent="0.25">
      <c r="A25" s="126"/>
      <c r="B25" s="138"/>
      <c r="C25" s="525"/>
      <c r="D25" s="526"/>
      <c r="E25" s="145"/>
      <c r="F25" s="145" t="s">
        <v>162</v>
      </c>
      <c r="G25" s="126"/>
      <c r="H25" s="181">
        <v>1</v>
      </c>
      <c r="I25" s="109" t="s">
        <v>44</v>
      </c>
      <c r="J25" s="178"/>
      <c r="K25" s="145"/>
      <c r="L25" s="1"/>
      <c r="M25" s="534"/>
      <c r="N25" s="535"/>
      <c r="O25" s="536"/>
      <c r="P25" s="130"/>
    </row>
    <row r="26" spans="1:20" x14ac:dyDescent="0.25">
      <c r="A26" s="126"/>
      <c r="B26" s="138"/>
      <c r="C26" s="126"/>
      <c r="D26" s="126"/>
      <c r="E26" s="145"/>
      <c r="F26" s="145"/>
      <c r="G26" s="126"/>
      <c r="H26" s="126"/>
      <c r="I26" s="139"/>
      <c r="J26" s="180"/>
      <c r="K26" s="180"/>
      <c r="L26" s="180"/>
      <c r="M26" s="180"/>
      <c r="N26" s="180"/>
      <c r="O26" s="180"/>
      <c r="P26" s="289"/>
    </row>
    <row r="27" spans="1:20" x14ac:dyDescent="0.25">
      <c r="A27" s="126"/>
      <c r="B27" s="138"/>
      <c r="C27" s="126"/>
      <c r="D27" s="126"/>
      <c r="E27" s="145"/>
      <c r="F27" s="145"/>
      <c r="G27" s="126"/>
      <c r="H27" s="126"/>
      <c r="I27" s="126"/>
      <c r="J27" s="145"/>
      <c r="K27" s="145"/>
      <c r="L27" s="145"/>
      <c r="M27" s="145"/>
      <c r="N27" s="145"/>
      <c r="O27" s="145"/>
      <c r="P27" s="177"/>
      <c r="R27" s="139"/>
    </row>
    <row r="28" spans="1:20" x14ac:dyDescent="0.25">
      <c r="A28" s="126"/>
      <c r="B28" s="138"/>
      <c r="C28" s="521" t="s">
        <v>64</v>
      </c>
      <c r="D28" s="522"/>
      <c r="E28" s="145"/>
      <c r="F28" s="145" t="s">
        <v>160</v>
      </c>
      <c r="G28" s="126"/>
      <c r="H28" s="527"/>
      <c r="I28" s="527"/>
      <c r="J28" s="126"/>
      <c r="K28" s="126"/>
      <c r="L28" s="38" t="s">
        <v>270</v>
      </c>
      <c r="M28" s="528"/>
      <c r="N28" s="529"/>
      <c r="O28" s="530"/>
      <c r="P28" s="130"/>
    </row>
    <row r="29" spans="1:20" x14ac:dyDescent="0.25">
      <c r="A29" s="126"/>
      <c r="B29" s="138"/>
      <c r="C29" s="523"/>
      <c r="D29" s="524"/>
      <c r="E29" s="145"/>
      <c r="F29" s="145"/>
      <c r="G29" s="126"/>
      <c r="H29" s="109"/>
      <c r="I29" s="109"/>
      <c r="J29" s="126"/>
      <c r="K29" s="126"/>
      <c r="L29" s="1"/>
      <c r="M29" s="531"/>
      <c r="N29" s="532"/>
      <c r="O29" s="533"/>
      <c r="P29" s="130"/>
    </row>
    <row r="30" spans="1:20" s="139" customFormat="1" x14ac:dyDescent="0.25">
      <c r="B30" s="128"/>
      <c r="C30" s="523"/>
      <c r="D30" s="524"/>
      <c r="E30" s="145"/>
      <c r="F30" s="145" t="s">
        <v>161</v>
      </c>
      <c r="H30" s="182"/>
      <c r="I30" s="109" t="s">
        <v>53</v>
      </c>
      <c r="L30" s="1"/>
      <c r="M30" s="531"/>
      <c r="N30" s="532"/>
      <c r="O30" s="533"/>
      <c r="P30" s="129"/>
      <c r="T30" s="125"/>
    </row>
    <row r="31" spans="1:20" x14ac:dyDescent="0.25">
      <c r="A31" s="126"/>
      <c r="B31" s="138"/>
      <c r="C31" s="523"/>
      <c r="D31" s="524"/>
      <c r="E31" s="145"/>
      <c r="F31" s="145"/>
      <c r="G31" s="126"/>
      <c r="H31" s="179"/>
      <c r="I31" s="109"/>
      <c r="J31" s="126"/>
      <c r="K31" s="126"/>
      <c r="L31" s="126"/>
      <c r="M31" s="531"/>
      <c r="N31" s="532"/>
      <c r="O31" s="533"/>
      <c r="P31" s="130"/>
    </row>
    <row r="32" spans="1:20" x14ac:dyDescent="0.25">
      <c r="A32" s="126"/>
      <c r="B32" s="138"/>
      <c r="C32" s="525"/>
      <c r="D32" s="526"/>
      <c r="E32" s="145"/>
      <c r="F32" s="145" t="s">
        <v>162</v>
      </c>
      <c r="G32" s="126"/>
      <c r="H32" s="181">
        <v>5</v>
      </c>
      <c r="I32" s="109" t="s">
        <v>44</v>
      </c>
      <c r="J32" s="126"/>
      <c r="K32" s="126"/>
      <c r="L32" s="126"/>
      <c r="M32" s="534"/>
      <c r="N32" s="535"/>
      <c r="O32" s="536"/>
      <c r="P32" s="130"/>
    </row>
    <row r="33" spans="1:18" ht="14.45" x14ac:dyDescent="0.3">
      <c r="A33" s="126"/>
      <c r="B33" s="138"/>
      <c r="C33" s="126"/>
      <c r="D33" s="126"/>
      <c r="E33" s="145"/>
      <c r="F33" s="145"/>
      <c r="G33" s="126"/>
      <c r="H33" s="126"/>
      <c r="I33" s="126"/>
      <c r="J33" s="126"/>
      <c r="K33" s="126"/>
      <c r="L33" s="126"/>
      <c r="M33" s="126"/>
      <c r="N33" s="126"/>
      <c r="O33" s="126"/>
      <c r="P33" s="130"/>
      <c r="R33" s="139"/>
    </row>
    <row r="34" spans="1:18" ht="14.45" x14ac:dyDescent="0.3">
      <c r="A34" s="126"/>
      <c r="B34" s="138"/>
      <c r="C34" s="126"/>
      <c r="D34" s="126"/>
      <c r="E34" s="126"/>
      <c r="F34" s="126"/>
      <c r="G34" s="126"/>
      <c r="H34" s="126"/>
      <c r="I34" s="126"/>
      <c r="J34" s="126"/>
      <c r="K34" s="126"/>
      <c r="L34" s="126"/>
      <c r="M34" s="126"/>
      <c r="N34" s="126"/>
      <c r="O34" s="126"/>
      <c r="P34" s="130"/>
    </row>
    <row r="35" spans="1:18" x14ac:dyDescent="0.25">
      <c r="B35" s="138"/>
      <c r="C35" s="521" t="s">
        <v>302</v>
      </c>
      <c r="D35" s="522"/>
      <c r="E35" s="145"/>
      <c r="F35" s="145" t="s">
        <v>160</v>
      </c>
      <c r="G35" s="126"/>
      <c r="H35" s="527"/>
      <c r="I35" s="527"/>
      <c r="J35" s="178"/>
      <c r="K35" s="145"/>
      <c r="L35" s="38" t="s">
        <v>270</v>
      </c>
      <c r="M35" s="528"/>
      <c r="N35" s="529"/>
      <c r="O35" s="530"/>
      <c r="P35" s="130"/>
    </row>
    <row r="36" spans="1:18" x14ac:dyDescent="0.25">
      <c r="B36" s="138"/>
      <c r="C36" s="523"/>
      <c r="D36" s="524"/>
      <c r="E36" s="145"/>
      <c r="F36" s="145"/>
      <c r="G36" s="126"/>
      <c r="H36" s="139"/>
      <c r="I36" s="139"/>
      <c r="J36" s="178"/>
      <c r="K36" s="145"/>
      <c r="L36" s="38"/>
      <c r="M36" s="531"/>
      <c r="N36" s="532"/>
      <c r="O36" s="533"/>
      <c r="P36" s="130"/>
      <c r="R36" s="139"/>
    </row>
    <row r="37" spans="1:18" x14ac:dyDescent="0.25">
      <c r="B37" s="138"/>
      <c r="C37" s="523"/>
      <c r="D37" s="524"/>
      <c r="E37" s="145"/>
      <c r="F37" s="145" t="s">
        <v>161</v>
      </c>
      <c r="G37" s="126"/>
      <c r="H37" s="182"/>
      <c r="I37" s="109" t="s">
        <v>53</v>
      </c>
      <c r="J37" s="178"/>
      <c r="K37" s="145"/>
      <c r="L37" s="38"/>
      <c r="M37" s="531"/>
      <c r="N37" s="532"/>
      <c r="O37" s="533"/>
      <c r="P37" s="130"/>
    </row>
    <row r="38" spans="1:18" x14ac:dyDescent="0.25">
      <c r="B38" s="138"/>
      <c r="C38" s="523"/>
      <c r="D38" s="524"/>
      <c r="E38" s="145"/>
      <c r="F38" s="145"/>
      <c r="G38" s="139"/>
      <c r="H38" s="179"/>
      <c r="I38" s="109"/>
      <c r="J38" s="178"/>
      <c r="K38" s="145"/>
      <c r="L38" s="1"/>
      <c r="M38" s="531"/>
      <c r="N38" s="532"/>
      <c r="O38" s="533"/>
      <c r="P38" s="130"/>
    </row>
    <row r="39" spans="1:18" x14ac:dyDescent="0.25">
      <c r="B39" s="138"/>
      <c r="C39" s="525"/>
      <c r="D39" s="526"/>
      <c r="E39" s="145"/>
      <c r="F39" s="145" t="s">
        <v>162</v>
      </c>
      <c r="G39" s="126"/>
      <c r="H39" s="181">
        <v>10</v>
      </c>
      <c r="I39" s="109" t="s">
        <v>44</v>
      </c>
      <c r="J39" s="178"/>
      <c r="K39" s="145"/>
      <c r="L39" s="1"/>
      <c r="M39" s="534"/>
      <c r="N39" s="535"/>
      <c r="O39" s="536"/>
      <c r="P39" s="130"/>
      <c r="R39" s="139"/>
    </row>
    <row r="40" spans="1:18" x14ac:dyDescent="0.25">
      <c r="B40" s="138"/>
      <c r="C40" s="126"/>
      <c r="D40" s="126"/>
      <c r="E40" s="145"/>
      <c r="F40" s="145"/>
      <c r="G40" s="126"/>
      <c r="H40" s="126"/>
      <c r="I40" s="139"/>
      <c r="J40" s="180"/>
      <c r="K40" s="180"/>
      <c r="L40" s="180"/>
      <c r="M40" s="180"/>
      <c r="N40" s="180"/>
      <c r="O40" s="180"/>
      <c r="P40" s="130"/>
    </row>
    <row r="41" spans="1:18" x14ac:dyDescent="0.25">
      <c r="B41" s="138"/>
      <c r="C41" s="126"/>
      <c r="D41" s="126"/>
      <c r="E41" s="145"/>
      <c r="F41" s="145"/>
      <c r="G41" s="126"/>
      <c r="H41" s="126"/>
      <c r="I41" s="126"/>
      <c r="J41" s="145"/>
      <c r="K41" s="145"/>
      <c r="L41" s="145"/>
      <c r="M41" s="145"/>
      <c r="N41" s="145"/>
      <c r="O41" s="145"/>
      <c r="P41" s="130"/>
    </row>
    <row r="42" spans="1:18" x14ac:dyDescent="0.25">
      <c r="B42" s="138"/>
      <c r="C42" s="521" t="s">
        <v>303</v>
      </c>
      <c r="D42" s="522"/>
      <c r="E42" s="145"/>
      <c r="F42" s="145" t="s">
        <v>160</v>
      </c>
      <c r="G42" s="126"/>
      <c r="H42" s="527"/>
      <c r="I42" s="527"/>
      <c r="J42" s="126"/>
      <c r="K42" s="126"/>
      <c r="L42" s="38" t="s">
        <v>270</v>
      </c>
      <c r="M42" s="528"/>
      <c r="N42" s="529"/>
      <c r="O42" s="530"/>
      <c r="P42" s="130"/>
      <c r="R42" s="139"/>
    </row>
    <row r="43" spans="1:18" x14ac:dyDescent="0.25">
      <c r="B43" s="138"/>
      <c r="C43" s="523"/>
      <c r="D43" s="524"/>
      <c r="E43" s="145"/>
      <c r="F43" s="145"/>
      <c r="G43" s="126"/>
      <c r="H43" s="109"/>
      <c r="I43" s="109"/>
      <c r="J43" s="126"/>
      <c r="K43" s="126"/>
      <c r="L43" s="1"/>
      <c r="M43" s="531"/>
      <c r="N43" s="532"/>
      <c r="O43" s="533"/>
      <c r="P43" s="130"/>
    </row>
    <row r="44" spans="1:18" x14ac:dyDescent="0.25">
      <c r="B44" s="138"/>
      <c r="C44" s="523"/>
      <c r="D44" s="524"/>
      <c r="E44" s="145"/>
      <c r="F44" s="145" t="s">
        <v>161</v>
      </c>
      <c r="G44" s="139"/>
      <c r="H44" s="182"/>
      <c r="I44" s="109" t="s">
        <v>53</v>
      </c>
      <c r="J44" s="139"/>
      <c r="K44" s="139"/>
      <c r="L44" s="1"/>
      <c r="M44" s="531"/>
      <c r="N44" s="532"/>
      <c r="O44" s="533"/>
      <c r="P44" s="130"/>
    </row>
    <row r="45" spans="1:18" x14ac:dyDescent="0.25">
      <c r="B45" s="138"/>
      <c r="C45" s="523"/>
      <c r="D45" s="524"/>
      <c r="E45" s="145"/>
      <c r="F45" s="145"/>
      <c r="G45" s="126"/>
      <c r="H45" s="179"/>
      <c r="I45" s="109"/>
      <c r="J45" s="126"/>
      <c r="K45" s="126"/>
      <c r="L45" s="126"/>
      <c r="M45" s="531"/>
      <c r="N45" s="532"/>
      <c r="O45" s="533"/>
      <c r="P45" s="130"/>
      <c r="R45" s="139"/>
    </row>
    <row r="46" spans="1:18" x14ac:dyDescent="0.25">
      <c r="B46" s="138"/>
      <c r="C46" s="525"/>
      <c r="D46" s="526"/>
      <c r="E46" s="145"/>
      <c r="F46" s="145" t="s">
        <v>162</v>
      </c>
      <c r="G46" s="126"/>
      <c r="H46" s="181">
        <v>4</v>
      </c>
      <c r="I46" s="109" t="s">
        <v>44</v>
      </c>
      <c r="J46" s="126"/>
      <c r="K46" s="126"/>
      <c r="L46" s="126"/>
      <c r="M46" s="534"/>
      <c r="N46" s="535"/>
      <c r="O46" s="536"/>
      <c r="P46" s="130"/>
    </row>
    <row r="47" spans="1:18" x14ac:dyDescent="0.25">
      <c r="B47" s="138"/>
      <c r="C47" s="126"/>
      <c r="D47" s="126"/>
      <c r="E47" s="126"/>
      <c r="F47" s="126"/>
      <c r="G47" s="126"/>
      <c r="H47" s="126"/>
      <c r="I47" s="126"/>
      <c r="J47" s="126"/>
      <c r="K47" s="126"/>
      <c r="L47" s="126"/>
      <c r="M47" s="126"/>
      <c r="N47" s="126"/>
      <c r="O47" s="126"/>
      <c r="P47" s="130"/>
    </row>
    <row r="48" spans="1:18" x14ac:dyDescent="0.25">
      <c r="B48" s="138"/>
      <c r="C48" s="126"/>
      <c r="D48" s="126"/>
      <c r="E48" s="126"/>
      <c r="F48" s="126"/>
      <c r="G48" s="126"/>
      <c r="H48" s="126"/>
      <c r="I48" s="126"/>
      <c r="J48" s="126"/>
      <c r="K48" s="126"/>
      <c r="L48" s="126"/>
      <c r="M48" s="126"/>
      <c r="N48" s="126"/>
      <c r="O48" s="126"/>
      <c r="P48" s="130"/>
      <c r="R48" s="139"/>
    </row>
    <row r="49" spans="2:18" x14ac:dyDescent="0.25">
      <c r="B49" s="138"/>
      <c r="C49" s="521" t="s">
        <v>304</v>
      </c>
      <c r="D49" s="522"/>
      <c r="E49" s="145"/>
      <c r="F49" s="145" t="s">
        <v>160</v>
      </c>
      <c r="G49" s="126"/>
      <c r="H49" s="527"/>
      <c r="I49" s="527"/>
      <c r="J49" s="178"/>
      <c r="K49" s="145"/>
      <c r="L49" s="38" t="s">
        <v>270</v>
      </c>
      <c r="M49" s="528"/>
      <c r="N49" s="529"/>
      <c r="O49" s="530"/>
      <c r="P49" s="130"/>
    </row>
    <row r="50" spans="2:18" x14ac:dyDescent="0.25">
      <c r="B50" s="138"/>
      <c r="C50" s="523"/>
      <c r="D50" s="524"/>
      <c r="E50" s="145"/>
      <c r="F50" s="145"/>
      <c r="G50" s="126"/>
      <c r="H50" s="139"/>
      <c r="I50" s="139"/>
      <c r="J50" s="178"/>
      <c r="K50" s="145"/>
      <c r="L50" s="38"/>
      <c r="M50" s="531"/>
      <c r="N50" s="532"/>
      <c r="O50" s="533"/>
      <c r="P50" s="130"/>
    </row>
    <row r="51" spans="2:18" x14ac:dyDescent="0.25">
      <c r="B51" s="138"/>
      <c r="C51" s="523"/>
      <c r="D51" s="524"/>
      <c r="E51" s="145"/>
      <c r="F51" s="145" t="s">
        <v>161</v>
      </c>
      <c r="G51" s="126"/>
      <c r="H51" s="182"/>
      <c r="I51" s="109" t="s">
        <v>53</v>
      </c>
      <c r="J51" s="178"/>
      <c r="K51" s="145"/>
      <c r="L51" s="38"/>
      <c r="M51" s="531"/>
      <c r="N51" s="532"/>
      <c r="O51" s="533"/>
      <c r="P51" s="130"/>
      <c r="R51" s="139"/>
    </row>
    <row r="52" spans="2:18" x14ac:dyDescent="0.25">
      <c r="B52" s="138"/>
      <c r="C52" s="523"/>
      <c r="D52" s="524"/>
      <c r="E52" s="145"/>
      <c r="F52" s="145"/>
      <c r="G52" s="139"/>
      <c r="H52" s="179"/>
      <c r="I52" s="109"/>
      <c r="J52" s="178"/>
      <c r="K52" s="145"/>
      <c r="L52" s="1"/>
      <c r="M52" s="531"/>
      <c r="N52" s="532"/>
      <c r="O52" s="533"/>
      <c r="P52" s="130"/>
    </row>
    <row r="53" spans="2:18" x14ac:dyDescent="0.25">
      <c r="B53" s="138"/>
      <c r="C53" s="525"/>
      <c r="D53" s="526"/>
      <c r="E53" s="145"/>
      <c r="F53" s="145" t="s">
        <v>162</v>
      </c>
      <c r="G53" s="126"/>
      <c r="H53" s="181">
        <v>1</v>
      </c>
      <c r="I53" s="109" t="s">
        <v>44</v>
      </c>
      <c r="J53" s="178"/>
      <c r="K53" s="145"/>
      <c r="L53" s="1"/>
      <c r="M53" s="534"/>
      <c r="N53" s="535"/>
      <c r="O53" s="536"/>
      <c r="P53" s="130"/>
    </row>
    <row r="54" spans="2:18" x14ac:dyDescent="0.25">
      <c r="B54" s="138"/>
      <c r="C54" s="126"/>
      <c r="D54" s="126"/>
      <c r="E54" s="145"/>
      <c r="F54" s="145"/>
      <c r="G54" s="126"/>
      <c r="H54" s="126"/>
      <c r="I54" s="139"/>
      <c r="J54" s="180"/>
      <c r="K54" s="180"/>
      <c r="L54" s="180"/>
      <c r="M54" s="180"/>
      <c r="N54" s="180"/>
      <c r="O54" s="180"/>
      <c r="P54" s="130"/>
      <c r="R54" s="139"/>
    </row>
    <row r="55" spans="2:18" x14ac:dyDescent="0.25">
      <c r="B55" s="138"/>
      <c r="C55" s="126"/>
      <c r="D55" s="126"/>
      <c r="E55" s="145"/>
      <c r="F55" s="145"/>
      <c r="G55" s="126"/>
      <c r="H55" s="126"/>
      <c r="I55" s="126"/>
      <c r="J55" s="145"/>
      <c r="K55" s="145"/>
      <c r="L55" s="145"/>
      <c r="M55" s="145"/>
      <c r="N55" s="145"/>
      <c r="O55" s="145"/>
      <c r="P55" s="130"/>
    </row>
    <row r="56" spans="2:18" x14ac:dyDescent="0.25">
      <c r="B56" s="138"/>
      <c r="C56" s="521" t="s">
        <v>305</v>
      </c>
      <c r="D56" s="522"/>
      <c r="E56" s="145"/>
      <c r="F56" s="145" t="s">
        <v>160</v>
      </c>
      <c r="G56" s="126"/>
      <c r="H56" s="527"/>
      <c r="I56" s="527"/>
      <c r="J56" s="126"/>
      <c r="K56" s="126"/>
      <c r="L56" s="38" t="s">
        <v>270</v>
      </c>
      <c r="M56" s="528"/>
      <c r="N56" s="529"/>
      <c r="O56" s="530"/>
      <c r="P56" s="130"/>
    </row>
    <row r="57" spans="2:18" x14ac:dyDescent="0.25">
      <c r="B57" s="138"/>
      <c r="C57" s="523"/>
      <c r="D57" s="524"/>
      <c r="E57" s="145"/>
      <c r="F57" s="145"/>
      <c r="G57" s="126"/>
      <c r="H57" s="109"/>
      <c r="I57" s="109"/>
      <c r="J57" s="126"/>
      <c r="K57" s="126"/>
      <c r="L57" s="1"/>
      <c r="M57" s="531"/>
      <c r="N57" s="532"/>
      <c r="O57" s="533"/>
      <c r="P57" s="130"/>
    </row>
    <row r="58" spans="2:18" x14ac:dyDescent="0.25">
      <c r="B58" s="138"/>
      <c r="C58" s="523"/>
      <c r="D58" s="524"/>
      <c r="E58" s="145"/>
      <c r="F58" s="145" t="s">
        <v>161</v>
      </c>
      <c r="G58" s="139"/>
      <c r="H58" s="182"/>
      <c r="I58" s="109" t="s">
        <v>53</v>
      </c>
      <c r="J58" s="139"/>
      <c r="K58" s="139"/>
      <c r="L58" s="1"/>
      <c r="M58" s="531"/>
      <c r="N58" s="532"/>
      <c r="O58" s="533"/>
      <c r="P58" s="130"/>
    </row>
    <row r="59" spans="2:18" x14ac:dyDescent="0.25">
      <c r="B59" s="138"/>
      <c r="C59" s="523"/>
      <c r="D59" s="524"/>
      <c r="E59" s="145"/>
      <c r="F59" s="145"/>
      <c r="G59" s="126"/>
      <c r="H59" s="179"/>
      <c r="I59" s="109"/>
      <c r="J59" s="126"/>
      <c r="K59" s="126"/>
      <c r="L59" s="126"/>
      <c r="M59" s="531"/>
      <c r="N59" s="532"/>
      <c r="O59" s="533"/>
      <c r="P59" s="130"/>
    </row>
    <row r="60" spans="2:18" x14ac:dyDescent="0.25">
      <c r="B60" s="138"/>
      <c r="C60" s="525"/>
      <c r="D60" s="526"/>
      <c r="E60" s="145"/>
      <c r="F60" s="145" t="s">
        <v>162</v>
      </c>
      <c r="G60" s="126"/>
      <c r="H60" s="181">
        <v>1</v>
      </c>
      <c r="I60" s="109" t="s">
        <v>44</v>
      </c>
      <c r="J60" s="126"/>
      <c r="K60" s="126"/>
      <c r="L60" s="126"/>
      <c r="M60" s="534"/>
      <c r="N60" s="535"/>
      <c r="O60" s="536"/>
      <c r="P60" s="130"/>
    </row>
    <row r="61" spans="2:18" x14ac:dyDescent="0.25">
      <c r="B61" s="138"/>
      <c r="C61" s="126"/>
      <c r="D61" s="126"/>
      <c r="E61" s="126"/>
      <c r="F61" s="126"/>
      <c r="G61" s="126"/>
      <c r="H61" s="126"/>
      <c r="I61" s="126"/>
      <c r="J61" s="126"/>
      <c r="K61" s="126"/>
      <c r="L61" s="126"/>
      <c r="M61" s="126"/>
      <c r="N61" s="126"/>
      <c r="O61" s="126"/>
      <c r="P61" s="130"/>
    </row>
    <row r="62" spans="2:18" x14ac:dyDescent="0.25">
      <c r="B62" s="138"/>
      <c r="C62" s="126"/>
      <c r="D62" s="126"/>
      <c r="E62" s="126"/>
      <c r="F62" s="126"/>
      <c r="G62" s="126"/>
      <c r="H62" s="126"/>
      <c r="I62" s="126"/>
      <c r="J62" s="126"/>
      <c r="K62" s="126"/>
      <c r="L62" s="126"/>
      <c r="M62" s="126"/>
      <c r="N62" s="126"/>
      <c r="O62" s="126"/>
      <c r="P62" s="130"/>
    </row>
    <row r="63" spans="2:18" x14ac:dyDescent="0.25">
      <c r="B63" s="138"/>
      <c r="C63" s="521" t="s">
        <v>306</v>
      </c>
      <c r="D63" s="522"/>
      <c r="E63" s="145"/>
      <c r="F63" s="145" t="s">
        <v>160</v>
      </c>
      <c r="G63" s="126"/>
      <c r="H63" s="527"/>
      <c r="I63" s="527"/>
      <c r="J63" s="178"/>
      <c r="K63" s="145"/>
      <c r="L63" s="38" t="s">
        <v>270</v>
      </c>
      <c r="M63" s="528"/>
      <c r="N63" s="529"/>
      <c r="O63" s="530"/>
      <c r="P63" s="130"/>
    </row>
    <row r="64" spans="2:18" x14ac:dyDescent="0.25">
      <c r="B64" s="138"/>
      <c r="C64" s="523"/>
      <c r="D64" s="524"/>
      <c r="E64" s="145"/>
      <c r="F64" s="145"/>
      <c r="G64" s="126"/>
      <c r="H64" s="139"/>
      <c r="I64" s="139"/>
      <c r="J64" s="178"/>
      <c r="K64" s="145"/>
      <c r="L64" s="38"/>
      <c r="M64" s="531"/>
      <c r="N64" s="532"/>
      <c r="O64" s="533"/>
      <c r="P64" s="130"/>
    </row>
    <row r="65" spans="2:16" x14ac:dyDescent="0.25">
      <c r="B65" s="138"/>
      <c r="C65" s="523"/>
      <c r="D65" s="524"/>
      <c r="E65" s="145"/>
      <c r="F65" s="145" t="s">
        <v>161</v>
      </c>
      <c r="G65" s="126"/>
      <c r="H65" s="182"/>
      <c r="I65" s="109" t="s">
        <v>53</v>
      </c>
      <c r="J65" s="178"/>
      <c r="K65" s="145"/>
      <c r="L65" s="38"/>
      <c r="M65" s="531"/>
      <c r="N65" s="532"/>
      <c r="O65" s="533"/>
      <c r="P65" s="130"/>
    </row>
    <row r="66" spans="2:16" x14ac:dyDescent="0.25">
      <c r="B66" s="138"/>
      <c r="C66" s="523"/>
      <c r="D66" s="524"/>
      <c r="E66" s="145"/>
      <c r="F66" s="145"/>
      <c r="G66" s="139"/>
      <c r="H66" s="179"/>
      <c r="I66" s="109"/>
      <c r="J66" s="178"/>
      <c r="K66" s="145"/>
      <c r="L66" s="1"/>
      <c r="M66" s="531"/>
      <c r="N66" s="532"/>
      <c r="O66" s="533"/>
      <c r="P66" s="130"/>
    </row>
    <row r="67" spans="2:16" x14ac:dyDescent="0.25">
      <c r="B67" s="138"/>
      <c r="C67" s="525"/>
      <c r="D67" s="526"/>
      <c r="E67" s="145"/>
      <c r="F67" s="145" t="s">
        <v>162</v>
      </c>
      <c r="G67" s="126"/>
      <c r="H67" s="181">
        <v>1</v>
      </c>
      <c r="I67" s="109" t="s">
        <v>44</v>
      </c>
      <c r="J67" s="178"/>
      <c r="K67" s="145"/>
      <c r="L67" s="1"/>
      <c r="M67" s="534"/>
      <c r="N67" s="535"/>
      <c r="O67" s="536"/>
      <c r="P67" s="130"/>
    </row>
    <row r="68" spans="2:16" x14ac:dyDescent="0.25">
      <c r="B68" s="138"/>
      <c r="C68" s="126"/>
      <c r="D68" s="126"/>
      <c r="E68" s="145"/>
      <c r="F68" s="145"/>
      <c r="G68" s="126"/>
      <c r="H68" s="126"/>
      <c r="I68" s="139"/>
      <c r="J68" s="180"/>
      <c r="K68" s="180"/>
      <c r="L68" s="180"/>
      <c r="M68" s="180"/>
      <c r="N68" s="180"/>
      <c r="O68" s="180"/>
      <c r="P68" s="130"/>
    </row>
    <row r="69" spans="2:16" x14ac:dyDescent="0.25">
      <c r="B69" s="138"/>
      <c r="C69" s="126"/>
      <c r="D69" s="126"/>
      <c r="E69" s="145"/>
      <c r="F69" s="145"/>
      <c r="G69" s="126"/>
      <c r="H69" s="126"/>
      <c r="I69" s="126"/>
      <c r="J69" s="145"/>
      <c r="K69" s="145"/>
      <c r="L69" s="145"/>
      <c r="M69" s="145"/>
      <c r="N69" s="145"/>
      <c r="O69" s="145"/>
      <c r="P69" s="130"/>
    </row>
    <row r="70" spans="2:16" x14ac:dyDescent="0.25">
      <c r="B70" s="138"/>
      <c r="C70" s="521" t="s">
        <v>307</v>
      </c>
      <c r="D70" s="522"/>
      <c r="E70" s="145"/>
      <c r="F70" s="145" t="s">
        <v>160</v>
      </c>
      <c r="G70" s="126"/>
      <c r="H70" s="527"/>
      <c r="I70" s="527"/>
      <c r="J70" s="126"/>
      <c r="K70" s="126"/>
      <c r="L70" s="38" t="s">
        <v>270</v>
      </c>
      <c r="M70" s="528"/>
      <c r="N70" s="529"/>
      <c r="O70" s="530"/>
      <c r="P70" s="130"/>
    </row>
    <row r="71" spans="2:16" x14ac:dyDescent="0.25">
      <c r="B71" s="138"/>
      <c r="C71" s="523"/>
      <c r="D71" s="524"/>
      <c r="E71" s="145"/>
      <c r="F71" s="145"/>
      <c r="G71" s="126"/>
      <c r="H71" s="109"/>
      <c r="I71" s="109"/>
      <c r="J71" s="126"/>
      <c r="K71" s="126"/>
      <c r="L71" s="1"/>
      <c r="M71" s="531"/>
      <c r="N71" s="532"/>
      <c r="O71" s="533"/>
      <c r="P71" s="130"/>
    </row>
    <row r="72" spans="2:16" x14ac:dyDescent="0.25">
      <c r="B72" s="138"/>
      <c r="C72" s="523"/>
      <c r="D72" s="524"/>
      <c r="E72" s="145"/>
      <c r="F72" s="145" t="s">
        <v>161</v>
      </c>
      <c r="G72" s="139"/>
      <c r="H72" s="182"/>
      <c r="I72" s="109" t="s">
        <v>53</v>
      </c>
      <c r="J72" s="139"/>
      <c r="K72" s="139"/>
      <c r="L72" s="1"/>
      <c r="M72" s="531"/>
      <c r="N72" s="532"/>
      <c r="O72" s="533"/>
      <c r="P72" s="130"/>
    </row>
    <row r="73" spans="2:16" x14ac:dyDescent="0.25">
      <c r="B73" s="138"/>
      <c r="C73" s="523"/>
      <c r="D73" s="524"/>
      <c r="E73" s="145"/>
      <c r="F73" s="145"/>
      <c r="G73" s="126"/>
      <c r="H73" s="179"/>
      <c r="I73" s="109"/>
      <c r="J73" s="126"/>
      <c r="K73" s="126"/>
      <c r="L73" s="126"/>
      <c r="M73" s="531"/>
      <c r="N73" s="532"/>
      <c r="O73" s="533"/>
      <c r="P73" s="130"/>
    </row>
    <row r="74" spans="2:16" x14ac:dyDescent="0.25">
      <c r="B74" s="138"/>
      <c r="C74" s="525"/>
      <c r="D74" s="526"/>
      <c r="E74" s="145"/>
      <c r="F74" s="145" t="s">
        <v>162</v>
      </c>
      <c r="G74" s="126"/>
      <c r="H74" s="181">
        <v>1</v>
      </c>
      <c r="I74" s="109" t="s">
        <v>44</v>
      </c>
      <c r="J74" s="126"/>
      <c r="K74" s="126"/>
      <c r="L74" s="126"/>
      <c r="M74" s="534"/>
      <c r="N74" s="535"/>
      <c r="O74" s="536"/>
      <c r="P74" s="130"/>
    </row>
    <row r="75" spans="2:16" x14ac:dyDescent="0.25">
      <c r="B75" s="138"/>
      <c r="C75" s="126"/>
      <c r="D75" s="126"/>
      <c r="E75" s="126"/>
      <c r="F75" s="126"/>
      <c r="G75" s="126"/>
      <c r="H75" s="126"/>
      <c r="I75" s="126"/>
      <c r="J75" s="126"/>
      <c r="K75" s="126"/>
      <c r="L75" s="126"/>
      <c r="M75" s="126"/>
      <c r="N75" s="126"/>
      <c r="O75" s="126"/>
      <c r="P75" s="130"/>
    </row>
    <row r="76" spans="2:16" x14ac:dyDescent="0.25">
      <c r="B76" s="138"/>
      <c r="C76" s="126"/>
      <c r="D76" s="126"/>
      <c r="E76" s="126"/>
      <c r="F76" s="126"/>
      <c r="G76" s="126"/>
      <c r="H76" s="126"/>
      <c r="I76" s="126"/>
      <c r="J76" s="126"/>
      <c r="K76" s="126"/>
      <c r="L76" s="126"/>
      <c r="M76" s="126"/>
      <c r="N76" s="126"/>
      <c r="O76" s="126"/>
      <c r="P76" s="130"/>
    </row>
    <row r="77" spans="2:16" x14ac:dyDescent="0.25">
      <c r="B77" s="138"/>
      <c r="C77" s="521" t="s">
        <v>308</v>
      </c>
      <c r="D77" s="522"/>
      <c r="E77" s="145"/>
      <c r="F77" s="145" t="s">
        <v>160</v>
      </c>
      <c r="G77" s="126"/>
      <c r="H77" s="527"/>
      <c r="I77" s="527"/>
      <c r="J77" s="178"/>
      <c r="K77" s="145"/>
      <c r="L77" s="38" t="s">
        <v>270</v>
      </c>
      <c r="M77" s="528"/>
      <c r="N77" s="529"/>
      <c r="O77" s="530"/>
      <c r="P77" s="130"/>
    </row>
    <row r="78" spans="2:16" x14ac:dyDescent="0.25">
      <c r="B78" s="138"/>
      <c r="C78" s="523"/>
      <c r="D78" s="524"/>
      <c r="E78" s="145"/>
      <c r="F78" s="145"/>
      <c r="G78" s="126"/>
      <c r="H78" s="139"/>
      <c r="I78" s="139"/>
      <c r="J78" s="178"/>
      <c r="K78" s="145"/>
      <c r="L78" s="38"/>
      <c r="M78" s="531"/>
      <c r="N78" s="532"/>
      <c r="O78" s="533"/>
      <c r="P78" s="130"/>
    </row>
    <row r="79" spans="2:16" x14ac:dyDescent="0.25">
      <c r="B79" s="138"/>
      <c r="C79" s="523"/>
      <c r="D79" s="524"/>
      <c r="E79" s="145"/>
      <c r="F79" s="145" t="s">
        <v>161</v>
      </c>
      <c r="G79" s="126"/>
      <c r="H79" s="182"/>
      <c r="I79" s="109" t="s">
        <v>53</v>
      </c>
      <c r="J79" s="178"/>
      <c r="K79" s="145"/>
      <c r="L79" s="38"/>
      <c r="M79" s="531"/>
      <c r="N79" s="532"/>
      <c r="O79" s="533"/>
      <c r="P79" s="130"/>
    </row>
    <row r="80" spans="2:16" x14ac:dyDescent="0.25">
      <c r="B80" s="138"/>
      <c r="C80" s="523"/>
      <c r="D80" s="524"/>
      <c r="E80" s="145"/>
      <c r="F80" s="145"/>
      <c r="G80" s="139"/>
      <c r="H80" s="179"/>
      <c r="I80" s="109"/>
      <c r="J80" s="178"/>
      <c r="K80" s="145"/>
      <c r="L80" s="1"/>
      <c r="M80" s="531"/>
      <c r="N80" s="532"/>
      <c r="O80" s="533"/>
      <c r="P80" s="130"/>
    </row>
    <row r="81" spans="2:16" x14ac:dyDescent="0.25">
      <c r="B81" s="138"/>
      <c r="C81" s="525"/>
      <c r="D81" s="526"/>
      <c r="E81" s="145"/>
      <c r="F81" s="145" t="s">
        <v>162</v>
      </c>
      <c r="G81" s="126"/>
      <c r="H81" s="181">
        <v>1</v>
      </c>
      <c r="I81" s="109" t="s">
        <v>44</v>
      </c>
      <c r="J81" s="178"/>
      <c r="K81" s="145"/>
      <c r="L81" s="1"/>
      <c r="M81" s="534"/>
      <c r="N81" s="535"/>
      <c r="O81" s="536"/>
      <c r="P81" s="130"/>
    </row>
    <row r="82" spans="2:16" x14ac:dyDescent="0.25">
      <c r="B82" s="138"/>
      <c r="C82" s="126"/>
      <c r="D82" s="126"/>
      <c r="E82" s="145"/>
      <c r="F82" s="145"/>
      <c r="G82" s="126"/>
      <c r="H82" s="126"/>
      <c r="I82" s="139"/>
      <c r="J82" s="180"/>
      <c r="K82" s="180"/>
      <c r="L82" s="180"/>
      <c r="M82" s="180"/>
      <c r="N82" s="180"/>
      <c r="O82" s="180"/>
      <c r="P82" s="130"/>
    </row>
    <row r="83" spans="2:16" x14ac:dyDescent="0.25">
      <c r="B83" s="138"/>
      <c r="C83" s="126"/>
      <c r="D83" s="126"/>
      <c r="E83" s="145"/>
      <c r="F83" s="145"/>
      <c r="G83" s="126"/>
      <c r="H83" s="126"/>
      <c r="I83" s="126"/>
      <c r="J83" s="145"/>
      <c r="K83" s="145"/>
      <c r="L83" s="145"/>
      <c r="M83" s="145"/>
      <c r="N83" s="145"/>
      <c r="O83" s="145"/>
      <c r="P83" s="130"/>
    </row>
    <row r="84" spans="2:16" x14ac:dyDescent="0.25">
      <c r="B84" s="138"/>
      <c r="C84" s="521" t="s">
        <v>309</v>
      </c>
      <c r="D84" s="522"/>
      <c r="E84" s="145"/>
      <c r="F84" s="145" t="s">
        <v>160</v>
      </c>
      <c r="G84" s="126"/>
      <c r="H84" s="527"/>
      <c r="I84" s="527"/>
      <c r="J84" s="126"/>
      <c r="K84" s="126"/>
      <c r="L84" s="38" t="s">
        <v>270</v>
      </c>
      <c r="M84" s="528"/>
      <c r="N84" s="529"/>
      <c r="O84" s="530"/>
      <c r="P84" s="130"/>
    </row>
    <row r="85" spans="2:16" x14ac:dyDescent="0.25">
      <c r="B85" s="138"/>
      <c r="C85" s="523"/>
      <c r="D85" s="524"/>
      <c r="E85" s="145"/>
      <c r="F85" s="145"/>
      <c r="G85" s="126"/>
      <c r="H85" s="109"/>
      <c r="I85" s="109"/>
      <c r="J85" s="126"/>
      <c r="K85" s="126"/>
      <c r="L85" s="1"/>
      <c r="M85" s="531"/>
      <c r="N85" s="532"/>
      <c r="O85" s="533"/>
      <c r="P85" s="130"/>
    </row>
    <row r="86" spans="2:16" x14ac:dyDescent="0.25">
      <c r="B86" s="138"/>
      <c r="C86" s="523"/>
      <c r="D86" s="524"/>
      <c r="E86" s="145"/>
      <c r="F86" s="145" t="s">
        <v>161</v>
      </c>
      <c r="G86" s="139"/>
      <c r="H86" s="182"/>
      <c r="I86" s="109" t="s">
        <v>53</v>
      </c>
      <c r="J86" s="139"/>
      <c r="K86" s="139"/>
      <c r="L86" s="1"/>
      <c r="M86" s="531"/>
      <c r="N86" s="532"/>
      <c r="O86" s="533"/>
      <c r="P86" s="130"/>
    </row>
    <row r="87" spans="2:16" x14ac:dyDescent="0.25">
      <c r="B87" s="138"/>
      <c r="C87" s="523"/>
      <c r="D87" s="524"/>
      <c r="E87" s="145"/>
      <c r="F87" s="145"/>
      <c r="G87" s="126"/>
      <c r="H87" s="179"/>
      <c r="I87" s="109"/>
      <c r="J87" s="126"/>
      <c r="K87" s="126"/>
      <c r="L87" s="126"/>
      <c r="M87" s="531"/>
      <c r="N87" s="532"/>
      <c r="O87" s="533"/>
      <c r="P87" s="130"/>
    </row>
    <row r="88" spans="2:16" x14ac:dyDescent="0.25">
      <c r="B88" s="138"/>
      <c r="C88" s="525"/>
      <c r="D88" s="526"/>
      <c r="E88" s="145"/>
      <c r="F88" s="145" t="s">
        <v>162</v>
      </c>
      <c r="G88" s="126"/>
      <c r="H88" s="181">
        <v>10</v>
      </c>
      <c r="I88" s="109" t="s">
        <v>44</v>
      </c>
      <c r="J88" s="126"/>
      <c r="K88" s="126"/>
      <c r="L88" s="126"/>
      <c r="M88" s="534"/>
      <c r="N88" s="535"/>
      <c r="O88" s="536"/>
      <c r="P88" s="130"/>
    </row>
    <row r="89" spans="2:16" x14ac:dyDescent="0.25">
      <c r="B89" s="138"/>
      <c r="C89" s="126"/>
      <c r="D89" s="126"/>
      <c r="E89" s="126"/>
      <c r="F89" s="126"/>
      <c r="G89" s="126"/>
      <c r="H89" s="126"/>
      <c r="I89" s="126"/>
      <c r="J89" s="126"/>
      <c r="K89" s="126"/>
      <c r="L89" s="126"/>
      <c r="M89" s="126"/>
      <c r="N89" s="126"/>
      <c r="O89" s="126"/>
      <c r="P89" s="130"/>
    </row>
    <row r="90" spans="2:16" x14ac:dyDescent="0.25">
      <c r="B90" s="138"/>
      <c r="C90" s="126"/>
      <c r="D90" s="126"/>
      <c r="E90" s="126"/>
      <c r="F90" s="126"/>
      <c r="G90" s="126"/>
      <c r="H90" s="126"/>
      <c r="I90" s="126"/>
      <c r="J90" s="126"/>
      <c r="K90" s="126"/>
      <c r="L90" s="126"/>
      <c r="M90" s="126"/>
      <c r="N90" s="126"/>
      <c r="O90" s="126"/>
      <c r="P90" s="130"/>
    </row>
    <row r="91" spans="2:16" x14ac:dyDescent="0.25">
      <c r="B91" s="138"/>
      <c r="C91" s="521" t="s">
        <v>310</v>
      </c>
      <c r="D91" s="522"/>
      <c r="E91" s="145"/>
      <c r="F91" s="145" t="s">
        <v>160</v>
      </c>
      <c r="G91" s="126"/>
      <c r="H91" s="527"/>
      <c r="I91" s="527"/>
      <c r="J91" s="178"/>
      <c r="K91" s="145"/>
      <c r="L91" s="38" t="s">
        <v>270</v>
      </c>
      <c r="M91" s="528"/>
      <c r="N91" s="529"/>
      <c r="O91" s="530"/>
      <c r="P91" s="130"/>
    </row>
    <row r="92" spans="2:16" x14ac:dyDescent="0.25">
      <c r="B92" s="138"/>
      <c r="C92" s="523"/>
      <c r="D92" s="524"/>
      <c r="E92" s="145"/>
      <c r="F92" s="145"/>
      <c r="G92" s="126"/>
      <c r="H92" s="139"/>
      <c r="I92" s="139"/>
      <c r="J92" s="178"/>
      <c r="K92" s="145"/>
      <c r="L92" s="38"/>
      <c r="M92" s="531"/>
      <c r="N92" s="532"/>
      <c r="O92" s="533"/>
      <c r="P92" s="130"/>
    </row>
    <row r="93" spans="2:16" x14ac:dyDescent="0.25">
      <c r="B93" s="138"/>
      <c r="C93" s="523"/>
      <c r="D93" s="524"/>
      <c r="E93" s="145"/>
      <c r="F93" s="145" t="s">
        <v>161</v>
      </c>
      <c r="G93" s="126"/>
      <c r="H93" s="182"/>
      <c r="I93" s="109" t="s">
        <v>53</v>
      </c>
      <c r="J93" s="178"/>
      <c r="K93" s="145"/>
      <c r="L93" s="38"/>
      <c r="M93" s="531"/>
      <c r="N93" s="532"/>
      <c r="O93" s="533"/>
      <c r="P93" s="130"/>
    </row>
    <row r="94" spans="2:16" x14ac:dyDescent="0.25">
      <c r="B94" s="138"/>
      <c r="C94" s="523"/>
      <c r="D94" s="524"/>
      <c r="E94" s="145"/>
      <c r="F94" s="145"/>
      <c r="G94" s="139"/>
      <c r="H94" s="179"/>
      <c r="I94" s="109"/>
      <c r="J94" s="178"/>
      <c r="K94" s="145"/>
      <c r="L94" s="1"/>
      <c r="M94" s="531"/>
      <c r="N94" s="532"/>
      <c r="O94" s="533"/>
      <c r="P94" s="130"/>
    </row>
    <row r="95" spans="2:16" x14ac:dyDescent="0.25">
      <c r="B95" s="138"/>
      <c r="C95" s="525"/>
      <c r="D95" s="526"/>
      <c r="E95" s="145"/>
      <c r="F95" s="145" t="s">
        <v>162</v>
      </c>
      <c r="G95" s="126"/>
      <c r="H95" s="181">
        <v>1</v>
      </c>
      <c r="I95" s="109" t="s">
        <v>44</v>
      </c>
      <c r="J95" s="178"/>
      <c r="K95" s="145"/>
      <c r="L95" s="1"/>
      <c r="M95" s="534"/>
      <c r="N95" s="535"/>
      <c r="O95" s="536"/>
      <c r="P95" s="130"/>
    </row>
    <row r="96" spans="2:16" x14ac:dyDescent="0.25">
      <c r="B96" s="138"/>
      <c r="C96" s="126"/>
      <c r="D96" s="126"/>
      <c r="E96" s="145"/>
      <c r="F96" s="145"/>
      <c r="G96" s="126"/>
      <c r="H96" s="126"/>
      <c r="I96" s="139"/>
      <c r="J96" s="180"/>
      <c r="K96" s="180"/>
      <c r="L96" s="180"/>
      <c r="M96" s="180"/>
      <c r="N96" s="180"/>
      <c r="O96" s="180"/>
      <c r="P96" s="130"/>
    </row>
    <row r="97" spans="2:16" x14ac:dyDescent="0.25">
      <c r="B97" s="138"/>
      <c r="C97" s="126"/>
      <c r="D97" s="126"/>
      <c r="E97" s="145"/>
      <c r="F97" s="145"/>
      <c r="G97" s="126"/>
      <c r="H97" s="126"/>
      <c r="I97" s="126"/>
      <c r="J97" s="145"/>
      <c r="K97" s="145"/>
      <c r="L97" s="145"/>
      <c r="M97" s="145"/>
      <c r="N97" s="145"/>
      <c r="O97" s="145"/>
      <c r="P97" s="130"/>
    </row>
    <row r="98" spans="2:16" x14ac:dyDescent="0.25">
      <c r="B98" s="138"/>
      <c r="C98" s="521" t="s">
        <v>311</v>
      </c>
      <c r="D98" s="522"/>
      <c r="E98" s="145"/>
      <c r="F98" s="145" t="s">
        <v>160</v>
      </c>
      <c r="G98" s="126"/>
      <c r="H98" s="527"/>
      <c r="I98" s="527"/>
      <c r="J98" s="126"/>
      <c r="K98" s="126"/>
      <c r="L98" s="38" t="s">
        <v>270</v>
      </c>
      <c r="M98" s="528"/>
      <c r="N98" s="529"/>
      <c r="O98" s="530"/>
      <c r="P98" s="130"/>
    </row>
    <row r="99" spans="2:16" x14ac:dyDescent="0.25">
      <c r="B99" s="138"/>
      <c r="C99" s="523"/>
      <c r="D99" s="524"/>
      <c r="E99" s="145"/>
      <c r="F99" s="145"/>
      <c r="G99" s="126"/>
      <c r="H99" s="109"/>
      <c r="I99" s="109"/>
      <c r="J99" s="126"/>
      <c r="K99" s="126"/>
      <c r="L99" s="1"/>
      <c r="M99" s="531"/>
      <c r="N99" s="532"/>
      <c r="O99" s="533"/>
      <c r="P99" s="130"/>
    </row>
    <row r="100" spans="2:16" x14ac:dyDescent="0.25">
      <c r="B100" s="138"/>
      <c r="C100" s="523"/>
      <c r="D100" s="524"/>
      <c r="E100" s="145"/>
      <c r="F100" s="145" t="s">
        <v>161</v>
      </c>
      <c r="G100" s="139"/>
      <c r="H100" s="182"/>
      <c r="I100" s="109" t="s">
        <v>53</v>
      </c>
      <c r="J100" s="139"/>
      <c r="K100" s="139"/>
      <c r="L100" s="1"/>
      <c r="M100" s="531"/>
      <c r="N100" s="532"/>
      <c r="O100" s="533"/>
      <c r="P100" s="130"/>
    </row>
    <row r="101" spans="2:16" x14ac:dyDescent="0.25">
      <c r="B101" s="138"/>
      <c r="C101" s="523"/>
      <c r="D101" s="524"/>
      <c r="E101" s="145"/>
      <c r="F101" s="145"/>
      <c r="G101" s="126"/>
      <c r="H101" s="179"/>
      <c r="I101" s="109"/>
      <c r="J101" s="126"/>
      <c r="K101" s="126"/>
      <c r="L101" s="126"/>
      <c r="M101" s="531"/>
      <c r="N101" s="532"/>
      <c r="O101" s="533"/>
      <c r="P101" s="130"/>
    </row>
    <row r="102" spans="2:16" x14ac:dyDescent="0.25">
      <c r="B102" s="138"/>
      <c r="C102" s="525"/>
      <c r="D102" s="526"/>
      <c r="E102" s="145"/>
      <c r="F102" s="145" t="s">
        <v>162</v>
      </c>
      <c r="G102" s="126"/>
      <c r="H102" s="181">
        <v>12</v>
      </c>
      <c r="I102" s="109" t="s">
        <v>44</v>
      </c>
      <c r="J102" s="126"/>
      <c r="K102" s="126"/>
      <c r="L102" s="126"/>
      <c r="M102" s="534"/>
      <c r="N102" s="535"/>
      <c r="O102" s="536"/>
      <c r="P102" s="130"/>
    </row>
    <row r="103" spans="2:16" x14ac:dyDescent="0.25">
      <c r="B103" s="138"/>
      <c r="C103" s="126"/>
      <c r="D103" s="126"/>
      <c r="E103" s="145"/>
      <c r="F103" s="145"/>
      <c r="G103" s="126"/>
      <c r="H103" s="126"/>
      <c r="I103" s="126"/>
      <c r="J103" s="126"/>
      <c r="K103" s="126"/>
      <c r="L103" s="126"/>
      <c r="M103" s="126"/>
      <c r="N103" s="126"/>
      <c r="O103" s="126"/>
      <c r="P103" s="130"/>
    </row>
    <row r="104" spans="2:16" x14ac:dyDescent="0.25">
      <c r="B104" s="138"/>
      <c r="C104" s="126"/>
      <c r="D104" s="126"/>
      <c r="E104" s="126"/>
      <c r="F104" s="126"/>
      <c r="G104" s="126"/>
      <c r="H104" s="126"/>
      <c r="I104" s="126"/>
      <c r="J104" s="126"/>
      <c r="K104" s="126"/>
      <c r="L104" s="126"/>
      <c r="M104" s="126"/>
      <c r="N104" s="126"/>
      <c r="O104" s="126"/>
      <c r="P104" s="130"/>
    </row>
    <row r="105" spans="2:16" x14ac:dyDescent="0.25">
      <c r="B105" s="138"/>
      <c r="C105" s="521" t="s">
        <v>312</v>
      </c>
      <c r="D105" s="522"/>
      <c r="E105" s="145"/>
      <c r="F105" s="145" t="s">
        <v>160</v>
      </c>
      <c r="G105" s="126"/>
      <c r="H105" s="527"/>
      <c r="I105" s="527"/>
      <c r="J105" s="178"/>
      <c r="K105" s="145"/>
      <c r="L105" s="38" t="s">
        <v>270</v>
      </c>
      <c r="M105" s="528"/>
      <c r="N105" s="529"/>
      <c r="O105" s="530"/>
      <c r="P105" s="130"/>
    </row>
    <row r="106" spans="2:16" x14ac:dyDescent="0.25">
      <c r="B106" s="138"/>
      <c r="C106" s="523"/>
      <c r="D106" s="524"/>
      <c r="E106" s="145"/>
      <c r="F106" s="145"/>
      <c r="G106" s="126"/>
      <c r="H106" s="139"/>
      <c r="I106" s="139"/>
      <c r="J106" s="178"/>
      <c r="K106" s="145"/>
      <c r="L106" s="38"/>
      <c r="M106" s="531"/>
      <c r="N106" s="532"/>
      <c r="O106" s="533"/>
      <c r="P106" s="130"/>
    </row>
    <row r="107" spans="2:16" x14ac:dyDescent="0.25">
      <c r="B107" s="138"/>
      <c r="C107" s="523"/>
      <c r="D107" s="524"/>
      <c r="E107" s="145"/>
      <c r="F107" s="145" t="s">
        <v>161</v>
      </c>
      <c r="G107" s="126"/>
      <c r="H107" s="182"/>
      <c r="I107" s="109" t="s">
        <v>53</v>
      </c>
      <c r="J107" s="178"/>
      <c r="K107" s="145"/>
      <c r="L107" s="38"/>
      <c r="M107" s="531"/>
      <c r="N107" s="532"/>
      <c r="O107" s="533"/>
      <c r="P107" s="130"/>
    </row>
    <row r="108" spans="2:16" x14ac:dyDescent="0.25">
      <c r="B108" s="138"/>
      <c r="C108" s="523"/>
      <c r="D108" s="524"/>
      <c r="E108" s="145"/>
      <c r="F108" s="145"/>
      <c r="G108" s="139"/>
      <c r="H108" s="179"/>
      <c r="I108" s="109"/>
      <c r="J108" s="178"/>
      <c r="K108" s="145"/>
      <c r="L108" s="1"/>
      <c r="M108" s="531"/>
      <c r="N108" s="532"/>
      <c r="O108" s="533"/>
      <c r="P108" s="130"/>
    </row>
    <row r="109" spans="2:16" x14ac:dyDescent="0.25">
      <c r="B109" s="138"/>
      <c r="C109" s="525"/>
      <c r="D109" s="526"/>
      <c r="E109" s="145"/>
      <c r="F109" s="145" t="s">
        <v>162</v>
      </c>
      <c r="G109" s="126"/>
      <c r="H109" s="181">
        <v>1</v>
      </c>
      <c r="I109" s="109" t="s">
        <v>44</v>
      </c>
      <c r="J109" s="178"/>
      <c r="K109" s="145"/>
      <c r="L109" s="1"/>
      <c r="M109" s="534"/>
      <c r="N109" s="535"/>
      <c r="O109" s="536"/>
      <c r="P109" s="130"/>
    </row>
    <row r="110" spans="2:16" x14ac:dyDescent="0.25">
      <c r="B110" s="138"/>
      <c r="C110" s="126"/>
      <c r="D110" s="126"/>
      <c r="E110" s="145"/>
      <c r="F110" s="145"/>
      <c r="G110" s="126"/>
      <c r="H110" s="126"/>
      <c r="I110" s="139"/>
      <c r="J110" s="180"/>
      <c r="K110" s="180"/>
      <c r="L110" s="180"/>
      <c r="M110" s="180"/>
      <c r="N110" s="180"/>
      <c r="O110" s="180"/>
      <c r="P110" s="130"/>
    </row>
    <row r="111" spans="2:16" x14ac:dyDescent="0.25">
      <c r="B111" s="138"/>
      <c r="C111" s="126"/>
      <c r="D111" s="126"/>
      <c r="E111" s="145"/>
      <c r="F111" s="145"/>
      <c r="G111" s="126"/>
      <c r="H111" s="126"/>
      <c r="I111" s="126"/>
      <c r="J111" s="145"/>
      <c r="K111" s="145"/>
      <c r="L111" s="145"/>
      <c r="M111" s="145"/>
      <c r="N111" s="145"/>
      <c r="O111" s="145"/>
      <c r="P111" s="130"/>
    </row>
    <row r="112" spans="2:16" x14ac:dyDescent="0.25">
      <c r="B112" s="138"/>
      <c r="C112" s="521" t="s">
        <v>313</v>
      </c>
      <c r="D112" s="522"/>
      <c r="E112" s="145"/>
      <c r="F112" s="145" t="s">
        <v>160</v>
      </c>
      <c r="G112" s="126"/>
      <c r="H112" s="527"/>
      <c r="I112" s="527"/>
      <c r="J112" s="126"/>
      <c r="K112" s="126"/>
      <c r="L112" s="38" t="s">
        <v>270</v>
      </c>
      <c r="M112" s="528"/>
      <c r="N112" s="529"/>
      <c r="O112" s="530"/>
      <c r="P112" s="130"/>
    </row>
    <row r="113" spans="2:16" x14ac:dyDescent="0.25">
      <c r="B113" s="138"/>
      <c r="C113" s="523"/>
      <c r="D113" s="524"/>
      <c r="E113" s="145"/>
      <c r="F113" s="145"/>
      <c r="G113" s="126"/>
      <c r="H113" s="109"/>
      <c r="I113" s="109"/>
      <c r="J113" s="126"/>
      <c r="K113" s="126"/>
      <c r="L113" s="1"/>
      <c r="M113" s="531"/>
      <c r="N113" s="532"/>
      <c r="O113" s="533"/>
      <c r="P113" s="130"/>
    </row>
    <row r="114" spans="2:16" x14ac:dyDescent="0.25">
      <c r="B114" s="138"/>
      <c r="C114" s="523"/>
      <c r="D114" s="524"/>
      <c r="E114" s="145"/>
      <c r="F114" s="145" t="s">
        <v>161</v>
      </c>
      <c r="G114" s="139"/>
      <c r="H114" s="182"/>
      <c r="I114" s="109" t="s">
        <v>53</v>
      </c>
      <c r="J114" s="139"/>
      <c r="K114" s="139"/>
      <c r="L114" s="1"/>
      <c r="M114" s="531"/>
      <c r="N114" s="532"/>
      <c r="O114" s="533"/>
      <c r="P114" s="130"/>
    </row>
    <row r="115" spans="2:16" x14ac:dyDescent="0.25">
      <c r="B115" s="138"/>
      <c r="C115" s="523"/>
      <c r="D115" s="524"/>
      <c r="E115" s="145"/>
      <c r="F115" s="145"/>
      <c r="G115" s="126"/>
      <c r="H115" s="179"/>
      <c r="I115" s="109"/>
      <c r="J115" s="126"/>
      <c r="K115" s="126"/>
      <c r="L115" s="126"/>
      <c r="M115" s="531"/>
      <c r="N115" s="532"/>
      <c r="O115" s="533"/>
      <c r="P115" s="130"/>
    </row>
    <row r="116" spans="2:16" x14ac:dyDescent="0.25">
      <c r="B116" s="138"/>
      <c r="C116" s="525"/>
      <c r="D116" s="526"/>
      <c r="E116" s="145"/>
      <c r="F116" s="145" t="s">
        <v>162</v>
      </c>
      <c r="G116" s="126"/>
      <c r="H116" s="181">
        <v>1</v>
      </c>
      <c r="I116" s="109" t="s">
        <v>44</v>
      </c>
      <c r="J116" s="126"/>
      <c r="K116" s="126"/>
      <c r="L116" s="126"/>
      <c r="M116" s="534"/>
      <c r="N116" s="535"/>
      <c r="O116" s="536"/>
      <c r="P116" s="130"/>
    </row>
    <row r="117" spans="2:16" x14ac:dyDescent="0.25">
      <c r="B117" s="138"/>
      <c r="C117" s="126"/>
      <c r="D117" s="126"/>
      <c r="E117" s="126"/>
      <c r="F117" s="126"/>
      <c r="G117" s="126"/>
      <c r="H117" s="126"/>
      <c r="I117" s="126"/>
      <c r="J117" s="126"/>
      <c r="K117" s="126"/>
      <c r="L117" s="126"/>
      <c r="M117" s="126"/>
      <c r="N117" s="126"/>
      <c r="O117" s="126"/>
      <c r="P117" s="130"/>
    </row>
    <row r="118" spans="2:16" x14ac:dyDescent="0.25">
      <c r="B118" s="138"/>
      <c r="C118" s="126"/>
      <c r="D118" s="126"/>
      <c r="E118" s="126"/>
      <c r="F118" s="126"/>
      <c r="G118" s="126"/>
      <c r="H118" s="126"/>
      <c r="I118" s="126"/>
      <c r="J118" s="126"/>
      <c r="K118" s="126"/>
      <c r="L118" s="126"/>
      <c r="M118" s="126"/>
      <c r="N118" s="126"/>
      <c r="O118" s="126"/>
      <c r="P118" s="130"/>
    </row>
    <row r="119" spans="2:16" x14ac:dyDescent="0.25">
      <c r="B119" s="138"/>
      <c r="C119" s="521" t="s">
        <v>314</v>
      </c>
      <c r="D119" s="522"/>
      <c r="E119" s="145"/>
      <c r="F119" s="145" t="s">
        <v>160</v>
      </c>
      <c r="G119" s="126"/>
      <c r="H119" s="527"/>
      <c r="I119" s="527"/>
      <c r="J119" s="178"/>
      <c r="K119" s="145"/>
      <c r="L119" s="38" t="s">
        <v>270</v>
      </c>
      <c r="M119" s="528"/>
      <c r="N119" s="529"/>
      <c r="O119" s="530"/>
      <c r="P119" s="130"/>
    </row>
    <row r="120" spans="2:16" x14ac:dyDescent="0.25">
      <c r="B120" s="138"/>
      <c r="C120" s="523"/>
      <c r="D120" s="524"/>
      <c r="E120" s="145"/>
      <c r="F120" s="145"/>
      <c r="G120" s="126"/>
      <c r="H120" s="139"/>
      <c r="I120" s="139"/>
      <c r="J120" s="178"/>
      <c r="K120" s="145"/>
      <c r="L120" s="38"/>
      <c r="M120" s="531"/>
      <c r="N120" s="532"/>
      <c r="O120" s="533"/>
      <c r="P120" s="130"/>
    </row>
    <row r="121" spans="2:16" x14ac:dyDescent="0.25">
      <c r="B121" s="138"/>
      <c r="C121" s="523"/>
      <c r="D121" s="524"/>
      <c r="E121" s="145"/>
      <c r="F121" s="145" t="s">
        <v>161</v>
      </c>
      <c r="G121" s="126"/>
      <c r="H121" s="182"/>
      <c r="I121" s="109" t="s">
        <v>53</v>
      </c>
      <c r="J121" s="178"/>
      <c r="K121" s="145"/>
      <c r="L121" s="38"/>
      <c r="M121" s="531"/>
      <c r="N121" s="532"/>
      <c r="O121" s="533"/>
      <c r="P121" s="130"/>
    </row>
    <row r="122" spans="2:16" x14ac:dyDescent="0.25">
      <c r="B122" s="138"/>
      <c r="C122" s="523"/>
      <c r="D122" s="524"/>
      <c r="E122" s="145"/>
      <c r="F122" s="145"/>
      <c r="G122" s="139"/>
      <c r="H122" s="179"/>
      <c r="I122" s="109"/>
      <c r="J122" s="178"/>
      <c r="K122" s="145"/>
      <c r="L122" s="1"/>
      <c r="M122" s="531"/>
      <c r="N122" s="532"/>
      <c r="O122" s="533"/>
      <c r="P122" s="130"/>
    </row>
    <row r="123" spans="2:16" x14ac:dyDescent="0.25">
      <c r="B123" s="138"/>
      <c r="C123" s="525"/>
      <c r="D123" s="526"/>
      <c r="E123" s="145"/>
      <c r="F123" s="145" t="s">
        <v>162</v>
      </c>
      <c r="G123" s="126"/>
      <c r="H123" s="181">
        <v>1</v>
      </c>
      <c r="I123" s="109" t="s">
        <v>44</v>
      </c>
      <c r="J123" s="178"/>
      <c r="K123" s="145"/>
      <c r="L123" s="1"/>
      <c r="M123" s="534"/>
      <c r="N123" s="535"/>
      <c r="O123" s="536"/>
      <c r="P123" s="130"/>
    </row>
    <row r="124" spans="2:16" x14ac:dyDescent="0.25">
      <c r="B124" s="138"/>
      <c r="C124" s="126"/>
      <c r="D124" s="126"/>
      <c r="E124" s="145"/>
      <c r="F124" s="145"/>
      <c r="G124" s="126"/>
      <c r="H124" s="126"/>
      <c r="I124" s="139"/>
      <c r="J124" s="180"/>
      <c r="K124" s="180"/>
      <c r="L124" s="180"/>
      <c r="M124" s="180"/>
      <c r="N124" s="180"/>
      <c r="O124" s="180"/>
      <c r="P124" s="130"/>
    </row>
    <row r="125" spans="2:16" x14ac:dyDescent="0.25">
      <c r="B125" s="138"/>
      <c r="C125" s="126"/>
      <c r="D125" s="126"/>
      <c r="E125" s="145"/>
      <c r="F125" s="145"/>
      <c r="G125" s="126"/>
      <c r="H125" s="126"/>
      <c r="I125" s="126"/>
      <c r="J125" s="145"/>
      <c r="K125" s="145"/>
      <c r="L125" s="145"/>
      <c r="M125" s="145"/>
      <c r="N125" s="145"/>
      <c r="O125" s="145"/>
      <c r="P125" s="130"/>
    </row>
    <row r="126" spans="2:16" x14ac:dyDescent="0.25">
      <c r="B126" s="138"/>
      <c r="C126" s="521" t="s">
        <v>315</v>
      </c>
      <c r="D126" s="522"/>
      <c r="E126" s="145"/>
      <c r="F126" s="145" t="s">
        <v>160</v>
      </c>
      <c r="G126" s="126"/>
      <c r="H126" s="527"/>
      <c r="I126" s="527"/>
      <c r="J126" s="126"/>
      <c r="K126" s="126"/>
      <c r="L126" s="38" t="s">
        <v>270</v>
      </c>
      <c r="M126" s="528"/>
      <c r="N126" s="529"/>
      <c r="O126" s="530"/>
      <c r="P126" s="130"/>
    </row>
    <row r="127" spans="2:16" x14ac:dyDescent="0.25">
      <c r="B127" s="138"/>
      <c r="C127" s="523"/>
      <c r="D127" s="524"/>
      <c r="E127" s="145"/>
      <c r="F127" s="145"/>
      <c r="G127" s="126"/>
      <c r="H127" s="109"/>
      <c r="I127" s="109"/>
      <c r="J127" s="126"/>
      <c r="K127" s="126"/>
      <c r="L127" s="1"/>
      <c r="M127" s="531"/>
      <c r="N127" s="532"/>
      <c r="O127" s="533"/>
      <c r="P127" s="130"/>
    </row>
    <row r="128" spans="2:16" x14ac:dyDescent="0.25">
      <c r="B128" s="138"/>
      <c r="C128" s="523"/>
      <c r="D128" s="524"/>
      <c r="E128" s="145"/>
      <c r="F128" s="145" t="s">
        <v>161</v>
      </c>
      <c r="G128" s="139"/>
      <c r="H128" s="182"/>
      <c r="I128" s="109" t="s">
        <v>53</v>
      </c>
      <c r="J128" s="139"/>
      <c r="K128" s="139"/>
      <c r="L128" s="1"/>
      <c r="M128" s="531"/>
      <c r="N128" s="532"/>
      <c r="O128" s="533"/>
      <c r="P128" s="130"/>
    </row>
    <row r="129" spans="2:16" x14ac:dyDescent="0.25">
      <c r="B129" s="138"/>
      <c r="C129" s="523"/>
      <c r="D129" s="524"/>
      <c r="E129" s="145"/>
      <c r="F129" s="145"/>
      <c r="G129" s="126"/>
      <c r="H129" s="179"/>
      <c r="I129" s="109"/>
      <c r="J129" s="126"/>
      <c r="K129" s="126"/>
      <c r="L129" s="126"/>
      <c r="M129" s="531"/>
      <c r="N129" s="532"/>
      <c r="O129" s="533"/>
      <c r="P129" s="130"/>
    </row>
    <row r="130" spans="2:16" x14ac:dyDescent="0.25">
      <c r="B130" s="138"/>
      <c r="C130" s="525"/>
      <c r="D130" s="526"/>
      <c r="E130" s="145"/>
      <c r="F130" s="145" t="s">
        <v>162</v>
      </c>
      <c r="G130" s="126"/>
      <c r="H130" s="181">
        <v>1</v>
      </c>
      <c r="I130" s="109" t="s">
        <v>44</v>
      </c>
      <c r="J130" s="126"/>
      <c r="K130" s="126"/>
      <c r="L130" s="126"/>
      <c r="M130" s="534"/>
      <c r="N130" s="535"/>
      <c r="O130" s="536"/>
      <c r="P130" s="130"/>
    </row>
    <row r="131" spans="2:16" x14ac:dyDescent="0.25">
      <c r="B131" s="138"/>
      <c r="C131" s="126"/>
      <c r="D131" s="126"/>
      <c r="E131" s="126"/>
      <c r="F131" s="126"/>
      <c r="G131" s="126"/>
      <c r="H131" s="126"/>
      <c r="I131" s="126"/>
      <c r="J131" s="126"/>
      <c r="K131" s="126"/>
      <c r="L131" s="126"/>
      <c r="M131" s="126"/>
      <c r="N131" s="126"/>
      <c r="O131" s="126"/>
      <c r="P131" s="130"/>
    </row>
    <row r="132" spans="2:16" x14ac:dyDescent="0.25">
      <c r="B132" s="138"/>
      <c r="C132" s="126"/>
      <c r="D132" s="126"/>
      <c r="E132" s="126"/>
      <c r="F132" s="126"/>
      <c r="G132" s="126"/>
      <c r="H132" s="126"/>
      <c r="I132" s="126"/>
      <c r="J132" s="126"/>
      <c r="K132" s="126"/>
      <c r="L132" s="126"/>
      <c r="M132" s="126"/>
      <c r="N132" s="126"/>
      <c r="O132" s="126"/>
      <c r="P132" s="130"/>
    </row>
    <row r="133" spans="2:16" x14ac:dyDescent="0.25">
      <c r="B133" s="138"/>
      <c r="C133" s="521" t="s">
        <v>316</v>
      </c>
      <c r="D133" s="522"/>
      <c r="E133" s="145"/>
      <c r="F133" s="145" t="s">
        <v>160</v>
      </c>
      <c r="G133" s="126"/>
      <c r="H133" s="527"/>
      <c r="I133" s="527"/>
      <c r="J133" s="178"/>
      <c r="K133" s="145"/>
      <c r="L133" s="38" t="s">
        <v>270</v>
      </c>
      <c r="M133" s="528"/>
      <c r="N133" s="529"/>
      <c r="O133" s="530"/>
      <c r="P133" s="130"/>
    </row>
    <row r="134" spans="2:16" x14ac:dyDescent="0.25">
      <c r="B134" s="138"/>
      <c r="C134" s="523"/>
      <c r="D134" s="524"/>
      <c r="E134" s="145"/>
      <c r="F134" s="145"/>
      <c r="G134" s="126"/>
      <c r="H134" s="139"/>
      <c r="I134" s="139"/>
      <c r="J134" s="178"/>
      <c r="K134" s="145"/>
      <c r="L134" s="38"/>
      <c r="M134" s="531"/>
      <c r="N134" s="532"/>
      <c r="O134" s="533"/>
      <c r="P134" s="130"/>
    </row>
    <row r="135" spans="2:16" x14ac:dyDescent="0.25">
      <c r="B135" s="138"/>
      <c r="C135" s="523"/>
      <c r="D135" s="524"/>
      <c r="E135" s="145"/>
      <c r="F135" s="145" t="s">
        <v>161</v>
      </c>
      <c r="G135" s="126"/>
      <c r="H135" s="182"/>
      <c r="I135" s="109" t="s">
        <v>53</v>
      </c>
      <c r="J135" s="178"/>
      <c r="K135" s="145"/>
      <c r="L135" s="38"/>
      <c r="M135" s="531"/>
      <c r="N135" s="532"/>
      <c r="O135" s="533"/>
      <c r="P135" s="130"/>
    </row>
    <row r="136" spans="2:16" x14ac:dyDescent="0.25">
      <c r="B136" s="138"/>
      <c r="C136" s="523"/>
      <c r="D136" s="524"/>
      <c r="E136" s="145"/>
      <c r="F136" s="145"/>
      <c r="G136" s="139"/>
      <c r="H136" s="179"/>
      <c r="I136" s="109"/>
      <c r="J136" s="178"/>
      <c r="K136" s="145"/>
      <c r="L136" s="1"/>
      <c r="M136" s="531"/>
      <c r="N136" s="532"/>
      <c r="O136" s="533"/>
      <c r="P136" s="130"/>
    </row>
    <row r="137" spans="2:16" x14ac:dyDescent="0.25">
      <c r="B137" s="138"/>
      <c r="C137" s="525"/>
      <c r="D137" s="526"/>
      <c r="E137" s="145"/>
      <c r="F137" s="145" t="s">
        <v>162</v>
      </c>
      <c r="G137" s="126"/>
      <c r="H137" s="181">
        <v>1</v>
      </c>
      <c r="I137" s="109" t="s">
        <v>44</v>
      </c>
      <c r="J137" s="178"/>
      <c r="K137" s="145"/>
      <c r="L137" s="1"/>
      <c r="M137" s="534"/>
      <c r="N137" s="535"/>
      <c r="O137" s="536"/>
      <c r="P137" s="130"/>
    </row>
    <row r="138" spans="2:16" x14ac:dyDescent="0.25">
      <c r="B138" s="138"/>
      <c r="C138" s="126"/>
      <c r="D138" s="126"/>
      <c r="E138" s="145"/>
      <c r="F138" s="145"/>
      <c r="G138" s="126"/>
      <c r="H138" s="126"/>
      <c r="I138" s="139"/>
      <c r="J138" s="180"/>
      <c r="K138" s="180"/>
      <c r="L138" s="180"/>
      <c r="M138" s="180"/>
      <c r="N138" s="180"/>
      <c r="O138" s="180"/>
      <c r="P138" s="130"/>
    </row>
    <row r="139" spans="2:16" x14ac:dyDescent="0.25">
      <c r="B139" s="138"/>
      <c r="C139" s="126"/>
      <c r="D139" s="126"/>
      <c r="E139" s="145"/>
      <c r="F139" s="145"/>
      <c r="G139" s="126"/>
      <c r="H139" s="126"/>
      <c r="I139" s="126"/>
      <c r="J139" s="145"/>
      <c r="K139" s="145"/>
      <c r="L139" s="145"/>
      <c r="M139" s="145"/>
      <c r="N139" s="145"/>
      <c r="O139" s="145"/>
      <c r="P139" s="130"/>
    </row>
    <row r="140" spans="2:16" x14ac:dyDescent="0.25">
      <c r="B140" s="138"/>
      <c r="C140" s="521" t="s">
        <v>317</v>
      </c>
      <c r="D140" s="522"/>
      <c r="E140" s="145"/>
      <c r="F140" s="145" t="s">
        <v>160</v>
      </c>
      <c r="G140" s="126"/>
      <c r="H140" s="527"/>
      <c r="I140" s="527"/>
      <c r="J140" s="126"/>
      <c r="K140" s="126"/>
      <c r="L140" s="38" t="s">
        <v>270</v>
      </c>
      <c r="M140" s="528"/>
      <c r="N140" s="529"/>
      <c r="O140" s="530"/>
      <c r="P140" s="130"/>
    </row>
    <row r="141" spans="2:16" x14ac:dyDescent="0.25">
      <c r="B141" s="138"/>
      <c r="C141" s="523"/>
      <c r="D141" s="524"/>
      <c r="E141" s="145"/>
      <c r="F141" s="145"/>
      <c r="G141" s="126"/>
      <c r="H141" s="109"/>
      <c r="I141" s="109"/>
      <c r="J141" s="126"/>
      <c r="K141" s="126"/>
      <c r="L141" s="1"/>
      <c r="M141" s="531"/>
      <c r="N141" s="532"/>
      <c r="O141" s="533"/>
      <c r="P141" s="130"/>
    </row>
    <row r="142" spans="2:16" x14ac:dyDescent="0.25">
      <c r="B142" s="138"/>
      <c r="C142" s="523"/>
      <c r="D142" s="524"/>
      <c r="E142" s="145"/>
      <c r="F142" s="145" t="s">
        <v>161</v>
      </c>
      <c r="G142" s="139"/>
      <c r="H142" s="182"/>
      <c r="I142" s="109" t="s">
        <v>53</v>
      </c>
      <c r="J142" s="139"/>
      <c r="K142" s="139"/>
      <c r="L142" s="1"/>
      <c r="M142" s="531"/>
      <c r="N142" s="532"/>
      <c r="O142" s="533"/>
      <c r="P142" s="130"/>
    </row>
    <row r="143" spans="2:16" x14ac:dyDescent="0.25">
      <c r="B143" s="138"/>
      <c r="C143" s="523"/>
      <c r="D143" s="524"/>
      <c r="E143" s="145"/>
      <c r="F143" s="145"/>
      <c r="G143" s="126"/>
      <c r="H143" s="179"/>
      <c r="I143" s="109"/>
      <c r="J143" s="126"/>
      <c r="K143" s="126"/>
      <c r="L143" s="126"/>
      <c r="M143" s="531"/>
      <c r="N143" s="532"/>
      <c r="O143" s="533"/>
      <c r="P143" s="130"/>
    </row>
    <row r="144" spans="2:16" x14ac:dyDescent="0.25">
      <c r="B144" s="138"/>
      <c r="C144" s="525"/>
      <c r="D144" s="526"/>
      <c r="E144" s="145"/>
      <c r="F144" s="145" t="s">
        <v>162</v>
      </c>
      <c r="G144" s="126"/>
      <c r="H144" s="181">
        <v>1</v>
      </c>
      <c r="I144" s="109" t="s">
        <v>44</v>
      </c>
      <c r="J144" s="126"/>
      <c r="K144" s="126"/>
      <c r="L144" s="126"/>
      <c r="M144" s="534"/>
      <c r="N144" s="535"/>
      <c r="O144" s="536"/>
      <c r="P144" s="130"/>
    </row>
    <row r="145" spans="2:16" x14ac:dyDescent="0.25">
      <c r="B145" s="138"/>
      <c r="C145" s="126"/>
      <c r="D145" s="126"/>
      <c r="E145" s="126"/>
      <c r="F145" s="126"/>
      <c r="G145" s="126"/>
      <c r="H145" s="126"/>
      <c r="I145" s="126"/>
      <c r="J145" s="126"/>
      <c r="K145" s="126"/>
      <c r="L145" s="126"/>
      <c r="M145" s="126"/>
      <c r="N145" s="126"/>
      <c r="O145" s="126"/>
      <c r="P145" s="130"/>
    </row>
    <row r="146" spans="2:16" x14ac:dyDescent="0.25">
      <c r="B146" s="138"/>
      <c r="C146" s="126"/>
      <c r="D146" s="126"/>
      <c r="E146" s="126"/>
      <c r="F146" s="126"/>
      <c r="G146" s="126"/>
      <c r="H146" s="126"/>
      <c r="I146" s="126"/>
      <c r="J146" s="126"/>
      <c r="K146" s="126"/>
      <c r="L146" s="126"/>
      <c r="M146" s="126"/>
      <c r="N146" s="126"/>
      <c r="O146" s="126"/>
      <c r="P146" s="130"/>
    </row>
    <row r="147" spans="2:16" x14ac:dyDescent="0.25">
      <c r="B147" s="138"/>
      <c r="C147" s="521" t="s">
        <v>318</v>
      </c>
      <c r="D147" s="522"/>
      <c r="E147" s="145"/>
      <c r="F147" s="145" t="s">
        <v>160</v>
      </c>
      <c r="G147" s="126"/>
      <c r="H147" s="527"/>
      <c r="I147" s="527"/>
      <c r="J147" s="178"/>
      <c r="K147" s="145"/>
      <c r="L147" s="38" t="s">
        <v>270</v>
      </c>
      <c r="M147" s="528"/>
      <c r="N147" s="529"/>
      <c r="O147" s="530"/>
      <c r="P147" s="130"/>
    </row>
    <row r="148" spans="2:16" x14ac:dyDescent="0.25">
      <c r="B148" s="138"/>
      <c r="C148" s="523"/>
      <c r="D148" s="524"/>
      <c r="E148" s="145"/>
      <c r="F148" s="145"/>
      <c r="G148" s="126"/>
      <c r="H148" s="139"/>
      <c r="I148" s="139"/>
      <c r="J148" s="178"/>
      <c r="K148" s="145"/>
      <c r="L148" s="38"/>
      <c r="M148" s="531"/>
      <c r="N148" s="532"/>
      <c r="O148" s="533"/>
      <c r="P148" s="130"/>
    </row>
    <row r="149" spans="2:16" x14ac:dyDescent="0.25">
      <c r="B149" s="138"/>
      <c r="C149" s="523"/>
      <c r="D149" s="524"/>
      <c r="E149" s="145"/>
      <c r="F149" s="145" t="s">
        <v>161</v>
      </c>
      <c r="G149" s="126"/>
      <c r="H149" s="182"/>
      <c r="I149" s="109" t="s">
        <v>53</v>
      </c>
      <c r="J149" s="178"/>
      <c r="K149" s="145"/>
      <c r="L149" s="38"/>
      <c r="M149" s="531"/>
      <c r="N149" s="532"/>
      <c r="O149" s="533"/>
      <c r="P149" s="130"/>
    </row>
    <row r="150" spans="2:16" x14ac:dyDescent="0.25">
      <c r="B150" s="138"/>
      <c r="C150" s="523"/>
      <c r="D150" s="524"/>
      <c r="E150" s="145"/>
      <c r="F150" s="145"/>
      <c r="G150" s="139"/>
      <c r="H150" s="179"/>
      <c r="I150" s="109"/>
      <c r="J150" s="178"/>
      <c r="K150" s="145"/>
      <c r="L150" s="1"/>
      <c r="M150" s="531"/>
      <c r="N150" s="532"/>
      <c r="O150" s="533"/>
      <c r="P150" s="130"/>
    </row>
    <row r="151" spans="2:16" x14ac:dyDescent="0.25">
      <c r="B151" s="138"/>
      <c r="C151" s="525"/>
      <c r="D151" s="526"/>
      <c r="E151" s="145"/>
      <c r="F151" s="145" t="s">
        <v>162</v>
      </c>
      <c r="G151" s="126"/>
      <c r="H151" s="181">
        <v>1</v>
      </c>
      <c r="I151" s="109" t="s">
        <v>44</v>
      </c>
      <c r="J151" s="178"/>
      <c r="K151" s="145"/>
      <c r="L151" s="1"/>
      <c r="M151" s="534"/>
      <c r="N151" s="535"/>
      <c r="O151" s="536"/>
      <c r="P151" s="130"/>
    </row>
    <row r="152" spans="2:16" x14ac:dyDescent="0.25">
      <c r="B152" s="138"/>
      <c r="C152" s="126"/>
      <c r="D152" s="126"/>
      <c r="E152" s="145"/>
      <c r="F152" s="145"/>
      <c r="G152" s="126"/>
      <c r="H152" s="126"/>
      <c r="I152" s="139"/>
      <c r="J152" s="180"/>
      <c r="K152" s="180"/>
      <c r="L152" s="180"/>
      <c r="M152" s="180"/>
      <c r="N152" s="180"/>
      <c r="O152" s="180"/>
      <c r="P152" s="130"/>
    </row>
    <row r="153" spans="2:16" x14ac:dyDescent="0.25">
      <c r="B153" s="138"/>
      <c r="C153" s="126"/>
      <c r="D153" s="126"/>
      <c r="E153" s="145"/>
      <c r="F153" s="145"/>
      <c r="G153" s="126"/>
      <c r="H153" s="126"/>
      <c r="I153" s="126"/>
      <c r="J153" s="145"/>
      <c r="K153" s="145"/>
      <c r="L153" s="145"/>
      <c r="M153" s="145"/>
      <c r="N153" s="145"/>
      <c r="O153" s="145"/>
      <c r="P153" s="130"/>
    </row>
    <row r="154" spans="2:16" x14ac:dyDescent="0.25">
      <c r="B154" s="138"/>
      <c r="C154" s="521" t="s">
        <v>319</v>
      </c>
      <c r="D154" s="522"/>
      <c r="E154" s="145"/>
      <c r="F154" s="145" t="s">
        <v>160</v>
      </c>
      <c r="G154" s="126"/>
      <c r="H154" s="527"/>
      <c r="I154" s="527"/>
      <c r="J154" s="126"/>
      <c r="K154" s="126"/>
      <c r="L154" s="38" t="s">
        <v>270</v>
      </c>
      <c r="M154" s="528"/>
      <c r="N154" s="529"/>
      <c r="O154" s="530"/>
      <c r="P154" s="130"/>
    </row>
    <row r="155" spans="2:16" x14ac:dyDescent="0.25">
      <c r="B155" s="138"/>
      <c r="C155" s="523"/>
      <c r="D155" s="524"/>
      <c r="E155" s="145"/>
      <c r="F155" s="145"/>
      <c r="G155" s="126"/>
      <c r="H155" s="109"/>
      <c r="I155" s="109"/>
      <c r="J155" s="126"/>
      <c r="K155" s="126"/>
      <c r="L155" s="1"/>
      <c r="M155" s="531"/>
      <c r="N155" s="532"/>
      <c r="O155" s="533"/>
      <c r="P155" s="130"/>
    </row>
    <row r="156" spans="2:16" x14ac:dyDescent="0.25">
      <c r="B156" s="138"/>
      <c r="C156" s="523"/>
      <c r="D156" s="524"/>
      <c r="E156" s="145"/>
      <c r="F156" s="145" t="s">
        <v>161</v>
      </c>
      <c r="G156" s="139"/>
      <c r="H156" s="182"/>
      <c r="I156" s="109" t="s">
        <v>53</v>
      </c>
      <c r="J156" s="139"/>
      <c r="K156" s="139"/>
      <c r="L156" s="1"/>
      <c r="M156" s="531"/>
      <c r="N156" s="532"/>
      <c r="O156" s="533"/>
      <c r="P156" s="130"/>
    </row>
    <row r="157" spans="2:16" x14ac:dyDescent="0.25">
      <c r="B157" s="138"/>
      <c r="C157" s="523"/>
      <c r="D157" s="524"/>
      <c r="E157" s="145"/>
      <c r="F157" s="145"/>
      <c r="G157" s="126"/>
      <c r="H157" s="179"/>
      <c r="I157" s="109"/>
      <c r="J157" s="126"/>
      <c r="K157" s="126"/>
      <c r="L157" s="126"/>
      <c r="M157" s="531"/>
      <c r="N157" s="532"/>
      <c r="O157" s="533"/>
      <c r="P157" s="130"/>
    </row>
    <row r="158" spans="2:16" x14ac:dyDescent="0.25">
      <c r="B158" s="138"/>
      <c r="C158" s="525"/>
      <c r="D158" s="526"/>
      <c r="E158" s="145"/>
      <c r="F158" s="145" t="s">
        <v>162</v>
      </c>
      <c r="G158" s="126"/>
      <c r="H158" s="181">
        <v>20</v>
      </c>
      <c r="I158" s="109" t="s">
        <v>44</v>
      </c>
      <c r="J158" s="126"/>
      <c r="K158" s="126"/>
      <c r="L158" s="126"/>
      <c r="M158" s="534"/>
      <c r="N158" s="535"/>
      <c r="O158" s="536"/>
      <c r="P158" s="130"/>
    </row>
    <row r="159" spans="2:16" ht="26.25" customHeight="1" thickBot="1" x14ac:dyDescent="0.3">
      <c r="B159" s="174"/>
      <c r="C159" s="142"/>
      <c r="D159" s="142"/>
      <c r="E159" s="142"/>
      <c r="F159" s="142"/>
      <c r="G159" s="142"/>
      <c r="H159" s="142"/>
      <c r="I159" s="142"/>
      <c r="J159" s="142"/>
      <c r="K159" s="142"/>
      <c r="L159" s="142"/>
      <c r="M159" s="142"/>
      <c r="N159" s="142"/>
      <c r="O159" s="142"/>
      <c r="P159" s="176"/>
    </row>
  </sheetData>
  <sheetProtection password="D7AF" sheet="1" objects="1" scenarios="1"/>
  <mergeCells count="62">
    <mergeCell ref="H28:I28"/>
    <mergeCell ref="H21:I21"/>
    <mergeCell ref="C28:D32"/>
    <mergeCell ref="C21:D25"/>
    <mergeCell ref="B1:P1"/>
    <mergeCell ref="B3:P3"/>
    <mergeCell ref="M21:O25"/>
    <mergeCell ref="M28:O32"/>
    <mergeCell ref="C35:D39"/>
    <mergeCell ref="H35:I35"/>
    <mergeCell ref="C42:D46"/>
    <mergeCell ref="H42:I42"/>
    <mergeCell ref="M35:O39"/>
    <mergeCell ref="M42:O46"/>
    <mergeCell ref="C49:D53"/>
    <mergeCell ref="H49:I49"/>
    <mergeCell ref="C56:D60"/>
    <mergeCell ref="H56:I56"/>
    <mergeCell ref="M56:O60"/>
    <mergeCell ref="M49:O53"/>
    <mergeCell ref="C63:D67"/>
    <mergeCell ref="H63:I63"/>
    <mergeCell ref="C70:D74"/>
    <mergeCell ref="H70:I70"/>
    <mergeCell ref="M63:O67"/>
    <mergeCell ref="M70:O74"/>
    <mergeCell ref="C77:D81"/>
    <mergeCell ref="H77:I77"/>
    <mergeCell ref="C84:D88"/>
    <mergeCell ref="H84:I84"/>
    <mergeCell ref="M77:O81"/>
    <mergeCell ref="M84:O88"/>
    <mergeCell ref="C91:D95"/>
    <mergeCell ref="H91:I91"/>
    <mergeCell ref="C98:D102"/>
    <mergeCell ref="H98:I98"/>
    <mergeCell ref="M98:O102"/>
    <mergeCell ref="M91:O95"/>
    <mergeCell ref="C105:D109"/>
    <mergeCell ref="H105:I105"/>
    <mergeCell ref="C112:D116"/>
    <mergeCell ref="H112:I112"/>
    <mergeCell ref="M112:O116"/>
    <mergeCell ref="M105:O109"/>
    <mergeCell ref="C119:D123"/>
    <mergeCell ref="H119:I119"/>
    <mergeCell ref="C126:D130"/>
    <mergeCell ref="H126:I126"/>
    <mergeCell ref="M126:O130"/>
    <mergeCell ref="M119:O123"/>
    <mergeCell ref="C133:D137"/>
    <mergeCell ref="H133:I133"/>
    <mergeCell ref="C140:D144"/>
    <mergeCell ref="H140:I140"/>
    <mergeCell ref="M140:O144"/>
    <mergeCell ref="M133:O137"/>
    <mergeCell ref="C147:D151"/>
    <mergeCell ref="H147:I147"/>
    <mergeCell ref="C154:D158"/>
    <mergeCell ref="H154:I154"/>
    <mergeCell ref="M154:O158"/>
    <mergeCell ref="M147:O151"/>
  </mergeCells>
  <dataValidations disablePrompts="1" count="1">
    <dataValidation type="list" allowBlank="1" showInputMessage="1" showErrorMessage="1" sqref="H32 H158 H151 H144 H137 H130 H123 H116 H109 H102 H95 H88 H81 H74 H67 H60 H53 H46 H39" xr:uid="{00000000-0002-0000-0300-000000000000}">
      <formula1>$B$67:$B$96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13000000}">
          <x14:formula1>
            <xm:f>calcoli!$B$69:$B$98</xm:f>
          </x14:formula1>
          <xm:sqref>H25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S335"/>
  <sheetViews>
    <sheetView showGridLines="0" zoomScaleNormal="100" workbookViewId="0">
      <selection activeCell="O12" sqref="O12"/>
    </sheetView>
  </sheetViews>
  <sheetFormatPr defaultColWidth="9.140625" defaultRowHeight="15" x14ac:dyDescent="0.25"/>
  <cols>
    <col min="1" max="1" width="4" style="11" customWidth="1"/>
    <col min="2" max="2" width="4.7109375" style="11" customWidth="1"/>
    <col min="3" max="3" width="23.5703125" style="7" customWidth="1"/>
    <col min="4" max="4" width="4.7109375" style="74" customWidth="1"/>
    <col min="5" max="5" width="28.5703125" style="7" customWidth="1"/>
    <col min="6" max="6" width="11.28515625" style="7" customWidth="1"/>
    <col min="7" max="7" width="18.7109375" style="7" customWidth="1"/>
    <col min="8" max="8" width="7.85546875" style="7" customWidth="1"/>
    <col min="9" max="9" width="6.140625" style="7" customWidth="1"/>
    <col min="10" max="16384" width="9.140625" style="7"/>
  </cols>
  <sheetData>
    <row r="1" spans="1:15" ht="35.25" customHeight="1" thickBot="1" x14ac:dyDescent="0.3">
      <c r="B1" s="505" t="s">
        <v>236</v>
      </c>
      <c r="C1" s="506"/>
      <c r="D1" s="506"/>
      <c r="E1" s="506"/>
      <c r="F1" s="506"/>
      <c r="G1" s="506"/>
      <c r="H1" s="506"/>
      <c r="I1" s="506"/>
      <c r="J1" s="506"/>
      <c r="K1" s="506"/>
      <c r="L1" s="507"/>
    </row>
    <row r="2" spans="1:15" ht="13.5" customHeight="1" thickBot="1" x14ac:dyDescent="0.3">
      <c r="B2" s="52"/>
    </row>
    <row r="3" spans="1:15" ht="18.75" customHeight="1" thickBot="1" x14ac:dyDescent="0.3">
      <c r="A3" s="17"/>
      <c r="B3" s="551" t="s">
        <v>235</v>
      </c>
      <c r="C3" s="552"/>
      <c r="D3" s="552"/>
      <c r="E3" s="552"/>
      <c r="F3" s="552"/>
      <c r="G3" s="552"/>
      <c r="H3" s="552"/>
      <c r="I3" s="552"/>
      <c r="J3" s="552"/>
      <c r="K3" s="552"/>
      <c r="L3" s="553"/>
      <c r="M3" s="38"/>
      <c r="N3" s="38"/>
      <c r="O3" s="38"/>
    </row>
    <row r="4" spans="1:15" s="279" customFormat="1" ht="18.75" customHeight="1" x14ac:dyDescent="0.25">
      <c r="A4" s="35"/>
      <c r="B4" s="35"/>
      <c r="C4" s="35"/>
      <c r="D4" s="35"/>
      <c r="E4" s="35"/>
      <c r="F4" s="35"/>
      <c r="G4" s="35"/>
      <c r="H4" s="35"/>
      <c r="I4" s="38"/>
      <c r="J4" s="38"/>
      <c r="K4" s="39"/>
      <c r="L4" s="38"/>
      <c r="M4" s="38"/>
      <c r="N4" s="38"/>
      <c r="O4" s="38"/>
    </row>
    <row r="5" spans="1:15" s="279" customFormat="1" ht="18.75" customHeight="1" x14ac:dyDescent="0.25">
      <c r="A5" s="35"/>
      <c r="B5" s="35" t="s">
        <v>322</v>
      </c>
      <c r="C5" s="35"/>
      <c r="D5" s="35"/>
      <c r="E5" s="50">
        <f>F9+F20+F31+F42+F53+F75+F86+F97+F108+F119+F130+F141+F152+F163+F174+F185+F196+F207+F218+F229+F240+F251+F262+F273+F284+F295+F306+F317+F328</f>
        <v>0</v>
      </c>
      <c r="F5" s="72"/>
      <c r="H5" s="35"/>
      <c r="I5" s="38"/>
      <c r="J5" s="38"/>
      <c r="K5" s="39"/>
      <c r="L5" s="38"/>
      <c r="M5" s="38"/>
      <c r="N5" s="38"/>
      <c r="O5" s="38"/>
    </row>
    <row r="6" spans="1:15" ht="18.75" customHeight="1" x14ac:dyDescent="0.25">
      <c r="A6" s="17"/>
      <c r="B6" s="52"/>
      <c r="C6" s="1"/>
      <c r="D6" s="38"/>
      <c r="E6" s="1"/>
      <c r="F6" s="1"/>
      <c r="G6" s="1"/>
      <c r="H6" s="35"/>
      <c r="I6" s="38"/>
      <c r="J6" s="38"/>
      <c r="K6" s="39"/>
      <c r="L6" s="38"/>
      <c r="M6" s="38"/>
      <c r="N6" s="38"/>
      <c r="O6" s="38"/>
    </row>
    <row r="7" spans="1:15" x14ac:dyDescent="0.25">
      <c r="A7" s="17"/>
      <c r="B7" s="17"/>
      <c r="C7" s="540" t="s">
        <v>18</v>
      </c>
      <c r="D7" s="117"/>
      <c r="E7" s="120" t="s">
        <v>163</v>
      </c>
      <c r="F7" s="541"/>
      <c r="G7" s="541"/>
      <c r="H7" s="35"/>
      <c r="I7" s="38" t="s">
        <v>270</v>
      </c>
      <c r="J7" s="542"/>
      <c r="K7" s="543"/>
      <c r="L7" s="544"/>
      <c r="M7" s="38"/>
      <c r="N7" s="38"/>
      <c r="O7" s="38"/>
    </row>
    <row r="8" spans="1:15" x14ac:dyDescent="0.25">
      <c r="A8" s="17"/>
      <c r="B8" s="17"/>
      <c r="C8" s="540"/>
      <c r="D8" s="117"/>
      <c r="E8" s="121"/>
      <c r="F8" s="56"/>
      <c r="G8" s="13"/>
      <c r="H8" s="35"/>
      <c r="I8" s="38"/>
      <c r="J8" s="545"/>
      <c r="K8" s="546"/>
      <c r="L8" s="547"/>
      <c r="M8" s="38"/>
      <c r="N8" s="38"/>
      <c r="O8" s="38"/>
    </row>
    <row r="9" spans="1:15" x14ac:dyDescent="0.25">
      <c r="A9" s="17"/>
      <c r="B9" s="17"/>
      <c r="C9" s="540"/>
      <c r="D9" s="117"/>
      <c r="E9" s="120" t="s">
        <v>166</v>
      </c>
      <c r="F9" s="183"/>
      <c r="G9" s="13" t="s">
        <v>165</v>
      </c>
      <c r="H9" s="35"/>
      <c r="I9" s="38"/>
      <c r="J9" s="545"/>
      <c r="K9" s="546"/>
      <c r="L9" s="547"/>
      <c r="M9" s="38"/>
      <c r="N9" s="38"/>
      <c r="O9" s="38"/>
    </row>
    <row r="10" spans="1:15" x14ac:dyDescent="0.25">
      <c r="A10" s="17"/>
      <c r="B10" s="17"/>
      <c r="C10" s="540"/>
      <c r="D10" s="117"/>
      <c r="E10" s="112"/>
      <c r="G10" s="13"/>
      <c r="J10" s="545"/>
      <c r="K10" s="546"/>
      <c r="L10" s="547"/>
      <c r="M10" s="38"/>
      <c r="N10" s="38"/>
      <c r="O10" s="38"/>
    </row>
    <row r="11" spans="1:15" x14ac:dyDescent="0.25">
      <c r="A11" s="17"/>
      <c r="B11" s="17"/>
      <c r="C11" s="540"/>
      <c r="D11" s="117"/>
      <c r="E11" s="120" t="s">
        <v>164</v>
      </c>
      <c r="F11" s="83">
        <v>1</v>
      </c>
      <c r="G11" s="13" t="s">
        <v>13</v>
      </c>
      <c r="H11" s="35"/>
      <c r="I11" s="1"/>
      <c r="J11" s="545"/>
      <c r="K11" s="546"/>
      <c r="L11" s="547"/>
    </row>
    <row r="12" spans="1:15" x14ac:dyDescent="0.25">
      <c r="A12" s="17"/>
      <c r="B12" s="17"/>
      <c r="C12" s="540"/>
      <c r="D12" s="117"/>
      <c r="E12" s="112"/>
      <c r="G12" s="13"/>
      <c r="I12" s="1"/>
      <c r="J12" s="545"/>
      <c r="K12" s="546"/>
      <c r="L12" s="547"/>
    </row>
    <row r="13" spans="1:15" x14ac:dyDescent="0.25">
      <c r="A13" s="17"/>
      <c r="B13" s="17"/>
      <c r="C13" s="540"/>
      <c r="D13" s="117"/>
      <c r="E13" s="120" t="s">
        <v>47</v>
      </c>
      <c r="F13" s="83"/>
      <c r="G13" s="13" t="s">
        <v>13</v>
      </c>
      <c r="H13" s="35"/>
      <c r="I13" s="1"/>
      <c r="J13" s="545"/>
      <c r="K13" s="546"/>
      <c r="L13" s="547"/>
    </row>
    <row r="14" spans="1:15" s="1" customFormat="1" x14ac:dyDescent="0.25">
      <c r="A14" s="17"/>
      <c r="B14" s="17"/>
      <c r="C14" s="540"/>
      <c r="D14" s="117"/>
      <c r="E14" s="107"/>
      <c r="G14" s="13"/>
      <c r="H14" s="35"/>
      <c r="J14" s="545"/>
      <c r="K14" s="546"/>
      <c r="L14" s="547"/>
      <c r="M14" s="7"/>
      <c r="N14" s="7"/>
    </row>
    <row r="15" spans="1:15" x14ac:dyDescent="0.25">
      <c r="A15" s="17"/>
      <c r="B15" s="17"/>
      <c r="C15" s="540"/>
      <c r="D15" s="117"/>
      <c r="E15" s="108" t="s">
        <v>58</v>
      </c>
      <c r="F15" s="50">
        <f>F9/F11</f>
        <v>0</v>
      </c>
      <c r="G15" s="72" t="s">
        <v>53</v>
      </c>
      <c r="H15" s="35"/>
      <c r="I15" s="1"/>
      <c r="J15" s="545"/>
      <c r="K15" s="546"/>
      <c r="L15" s="547"/>
    </row>
    <row r="16" spans="1:15" x14ac:dyDescent="0.25">
      <c r="A16" s="17"/>
      <c r="B16" s="17"/>
      <c r="C16" s="540"/>
      <c r="D16" s="117"/>
      <c r="E16" s="108"/>
      <c r="F16" s="108"/>
      <c r="G16" s="108"/>
      <c r="H16" s="35"/>
      <c r="I16" s="1"/>
      <c r="J16" s="548"/>
      <c r="K16" s="549"/>
      <c r="L16" s="550"/>
    </row>
    <row r="17" spans="1:14" x14ac:dyDescent="0.25">
      <c r="A17" s="17"/>
      <c r="B17" s="17"/>
      <c r="C17" s="1"/>
      <c r="D17" s="38"/>
      <c r="E17" s="84"/>
      <c r="F17" s="1"/>
      <c r="G17" s="73"/>
      <c r="H17" s="35"/>
      <c r="I17" s="1"/>
      <c r="J17" s="1"/>
      <c r="K17" s="1"/>
      <c r="L17" s="1"/>
      <c r="M17" s="1"/>
      <c r="N17" s="1"/>
    </row>
    <row r="18" spans="1:14" x14ac:dyDescent="0.25">
      <c r="A18" s="17"/>
      <c r="B18" s="17"/>
      <c r="C18" s="540" t="s">
        <v>19</v>
      </c>
      <c r="E18" s="120" t="s">
        <v>163</v>
      </c>
      <c r="F18" s="541"/>
      <c r="G18" s="541"/>
      <c r="H18" s="35"/>
      <c r="I18" s="38" t="s">
        <v>270</v>
      </c>
      <c r="J18" s="542"/>
      <c r="K18" s="543"/>
      <c r="L18" s="544"/>
    </row>
    <row r="19" spans="1:14" x14ac:dyDescent="0.25">
      <c r="A19" s="17"/>
      <c r="B19" s="17"/>
      <c r="C19" s="540"/>
      <c r="E19" s="122"/>
      <c r="F19" s="8"/>
      <c r="G19" s="56"/>
      <c r="H19" s="35"/>
      <c r="I19" s="38"/>
      <c r="J19" s="545"/>
      <c r="K19" s="546"/>
      <c r="L19" s="547"/>
    </row>
    <row r="20" spans="1:14" x14ac:dyDescent="0.25">
      <c r="A20" s="17"/>
      <c r="B20" s="17"/>
      <c r="C20" s="540"/>
      <c r="E20" s="120" t="s">
        <v>166</v>
      </c>
      <c r="F20" s="183"/>
      <c r="G20" s="56" t="s">
        <v>165</v>
      </c>
      <c r="H20" s="35"/>
      <c r="I20" s="38"/>
      <c r="J20" s="545"/>
      <c r="K20" s="546"/>
      <c r="L20" s="547"/>
    </row>
    <row r="21" spans="1:14" x14ac:dyDescent="0.25">
      <c r="A21" s="17"/>
      <c r="B21" s="17"/>
      <c r="C21" s="540"/>
      <c r="E21" s="120"/>
      <c r="F21" s="119"/>
      <c r="G21" s="56"/>
      <c r="H21" s="35"/>
      <c r="I21" s="279"/>
      <c r="J21" s="545"/>
      <c r="K21" s="546"/>
      <c r="L21" s="547"/>
    </row>
    <row r="22" spans="1:14" x14ac:dyDescent="0.25">
      <c r="A22" s="17"/>
      <c r="B22" s="17"/>
      <c r="C22" s="540"/>
      <c r="E22" s="120" t="s">
        <v>164</v>
      </c>
      <c r="F22" s="451">
        <v>10</v>
      </c>
      <c r="G22" s="72" t="s">
        <v>13</v>
      </c>
      <c r="H22" s="35"/>
      <c r="I22" s="1"/>
      <c r="J22" s="545"/>
      <c r="K22" s="546"/>
      <c r="L22" s="547"/>
    </row>
    <row r="23" spans="1:14" x14ac:dyDescent="0.25">
      <c r="A23" s="17"/>
      <c r="B23" s="17"/>
      <c r="C23" s="540"/>
      <c r="E23" s="120"/>
      <c r="F23" s="450"/>
      <c r="G23" s="72"/>
      <c r="H23" s="118"/>
      <c r="I23" s="1"/>
      <c r="J23" s="545"/>
      <c r="K23" s="546"/>
      <c r="L23" s="547"/>
    </row>
    <row r="24" spans="1:14" x14ac:dyDescent="0.25">
      <c r="A24" s="17"/>
      <c r="B24" s="17"/>
      <c r="C24" s="540"/>
      <c r="E24" s="120" t="s">
        <v>47</v>
      </c>
      <c r="F24" s="451">
        <v>1</v>
      </c>
      <c r="G24" s="72" t="s">
        <v>13</v>
      </c>
      <c r="H24" s="35"/>
      <c r="I24" s="1"/>
      <c r="J24" s="545"/>
      <c r="K24" s="546"/>
      <c r="L24" s="547"/>
    </row>
    <row r="25" spans="1:14" s="1" customFormat="1" x14ac:dyDescent="0.25">
      <c r="A25" s="17"/>
      <c r="B25" s="17"/>
      <c r="C25" s="540"/>
      <c r="D25" s="38"/>
      <c r="E25" s="84"/>
      <c r="G25" s="38"/>
      <c r="H25" s="35"/>
      <c r="J25" s="545"/>
      <c r="K25" s="546"/>
      <c r="L25" s="547"/>
      <c r="M25" s="7"/>
      <c r="N25" s="7"/>
    </row>
    <row r="26" spans="1:14" x14ac:dyDescent="0.25">
      <c r="A26" s="17"/>
      <c r="B26" s="17"/>
      <c r="C26" s="540"/>
      <c r="E26" s="108" t="s">
        <v>58</v>
      </c>
      <c r="F26" s="50">
        <f>F20/F22</f>
        <v>0</v>
      </c>
      <c r="G26" s="72" t="s">
        <v>53</v>
      </c>
      <c r="H26" s="35"/>
      <c r="I26" s="1"/>
      <c r="J26" s="545"/>
      <c r="K26" s="546"/>
      <c r="L26" s="547"/>
    </row>
    <row r="27" spans="1:14" x14ac:dyDescent="0.25">
      <c r="A27" s="17"/>
      <c r="B27" s="17"/>
      <c r="C27" s="540"/>
      <c r="E27" s="108"/>
      <c r="F27" s="108"/>
      <c r="G27" s="108"/>
      <c r="H27" s="108"/>
      <c r="I27" s="1"/>
      <c r="J27" s="548"/>
      <c r="K27" s="549"/>
      <c r="L27" s="550"/>
    </row>
    <row r="28" spans="1:14" ht="14.45" x14ac:dyDescent="0.3">
      <c r="A28" s="17"/>
      <c r="B28" s="17"/>
      <c r="E28" s="84"/>
      <c r="F28" s="1"/>
      <c r="G28" s="38"/>
      <c r="H28" s="35"/>
      <c r="I28" s="1"/>
      <c r="J28" s="1"/>
      <c r="K28" s="1"/>
      <c r="L28" s="1"/>
      <c r="M28" s="1"/>
      <c r="N28" s="1"/>
    </row>
    <row r="29" spans="1:14" x14ac:dyDescent="0.25">
      <c r="A29" s="17"/>
      <c r="B29" s="17"/>
      <c r="C29" s="540" t="s">
        <v>20</v>
      </c>
      <c r="E29" s="120" t="s">
        <v>163</v>
      </c>
      <c r="F29" s="541"/>
      <c r="G29" s="541"/>
      <c r="H29" s="35"/>
      <c r="I29" s="38" t="s">
        <v>270</v>
      </c>
      <c r="J29" s="542"/>
      <c r="K29" s="543"/>
      <c r="L29" s="544"/>
    </row>
    <row r="30" spans="1:14" x14ac:dyDescent="0.25">
      <c r="A30" s="17"/>
      <c r="B30" s="17"/>
      <c r="C30" s="540"/>
      <c r="E30" s="122"/>
      <c r="F30" s="8"/>
      <c r="G30" s="56"/>
      <c r="H30" s="35"/>
      <c r="I30" s="38"/>
      <c r="J30" s="545"/>
      <c r="K30" s="546"/>
      <c r="L30" s="547"/>
    </row>
    <row r="31" spans="1:14" x14ac:dyDescent="0.25">
      <c r="A31" s="17"/>
      <c r="B31" s="17"/>
      <c r="C31" s="540"/>
      <c r="E31" s="120" t="s">
        <v>45</v>
      </c>
      <c r="F31" s="183"/>
      <c r="G31" s="56" t="s">
        <v>165</v>
      </c>
      <c r="H31" s="35"/>
      <c r="I31" s="38"/>
      <c r="J31" s="545"/>
      <c r="K31" s="546"/>
      <c r="L31" s="547"/>
    </row>
    <row r="32" spans="1:14" x14ac:dyDescent="0.25">
      <c r="A32" s="17"/>
      <c r="B32" s="17"/>
      <c r="C32" s="540"/>
      <c r="E32" s="120"/>
      <c r="F32" s="120"/>
      <c r="G32" s="120"/>
      <c r="H32" s="35"/>
      <c r="I32" s="279"/>
      <c r="J32" s="545"/>
      <c r="K32" s="546"/>
      <c r="L32" s="547"/>
    </row>
    <row r="33" spans="1:19" x14ac:dyDescent="0.25">
      <c r="A33" s="17"/>
      <c r="B33" s="17"/>
      <c r="C33" s="540"/>
      <c r="E33" s="120" t="s">
        <v>164</v>
      </c>
      <c r="F33" s="451">
        <v>4</v>
      </c>
      <c r="G33" s="72" t="s">
        <v>13</v>
      </c>
      <c r="H33" s="35"/>
      <c r="I33" s="1"/>
      <c r="J33" s="545"/>
      <c r="K33" s="546"/>
      <c r="L33" s="547"/>
    </row>
    <row r="34" spans="1:19" x14ac:dyDescent="0.25">
      <c r="A34" s="17"/>
      <c r="B34" s="17"/>
      <c r="C34" s="540"/>
      <c r="E34" s="120"/>
      <c r="F34" s="450"/>
      <c r="G34" s="120"/>
      <c r="H34" s="35"/>
      <c r="I34" s="1"/>
      <c r="J34" s="545"/>
      <c r="K34" s="546"/>
      <c r="L34" s="547"/>
    </row>
    <row r="35" spans="1:19" x14ac:dyDescent="0.25">
      <c r="A35" s="17"/>
      <c r="B35" s="17"/>
      <c r="C35" s="540"/>
      <c r="E35" s="120" t="s">
        <v>47</v>
      </c>
      <c r="F35" s="451">
        <v>2</v>
      </c>
      <c r="G35" s="72" t="s">
        <v>13</v>
      </c>
      <c r="H35" s="35"/>
      <c r="I35" s="1"/>
      <c r="J35" s="545"/>
      <c r="K35" s="546"/>
      <c r="L35" s="547"/>
    </row>
    <row r="36" spans="1:19" x14ac:dyDescent="0.25">
      <c r="A36" s="17"/>
      <c r="B36" s="17"/>
      <c r="C36" s="540"/>
      <c r="E36" s="84"/>
      <c r="F36" s="1"/>
      <c r="G36" s="38"/>
      <c r="H36" s="35"/>
      <c r="I36" s="1"/>
      <c r="J36" s="545"/>
      <c r="K36" s="546"/>
      <c r="L36" s="547"/>
    </row>
    <row r="37" spans="1:19" x14ac:dyDescent="0.25">
      <c r="A37" s="17"/>
      <c r="B37" s="17"/>
      <c r="C37" s="540"/>
      <c r="E37" s="108" t="s">
        <v>58</v>
      </c>
      <c r="F37" s="50">
        <f>F31/F33</f>
        <v>0</v>
      </c>
      <c r="G37" s="72" t="s">
        <v>53</v>
      </c>
      <c r="H37" s="35"/>
      <c r="I37" s="1"/>
      <c r="J37" s="545"/>
      <c r="K37" s="546"/>
      <c r="L37" s="547"/>
    </row>
    <row r="38" spans="1:19" x14ac:dyDescent="0.25">
      <c r="A38" s="17"/>
      <c r="B38" s="17"/>
      <c r="C38" s="540"/>
      <c r="D38" s="38"/>
      <c r="E38" s="84"/>
      <c r="F38" s="1"/>
      <c r="G38" s="38"/>
      <c r="H38" s="35"/>
      <c r="I38" s="1"/>
      <c r="J38" s="548"/>
      <c r="K38" s="549"/>
      <c r="L38" s="550"/>
    </row>
    <row r="39" spans="1:19" x14ac:dyDescent="0.25">
      <c r="A39" s="17"/>
      <c r="B39" s="38"/>
      <c r="C39" s="38"/>
      <c r="D39" s="38"/>
      <c r="E39" s="38"/>
      <c r="F39" s="38"/>
      <c r="G39" s="38"/>
      <c r="H39" s="38"/>
      <c r="I39" s="38"/>
      <c r="J39" s="38"/>
      <c r="K39" s="38"/>
      <c r="L39" s="38"/>
      <c r="M39" s="38"/>
      <c r="N39" s="38"/>
      <c r="O39" s="38"/>
      <c r="P39" s="38"/>
      <c r="Q39" s="38"/>
      <c r="R39" s="38"/>
      <c r="S39" s="38"/>
    </row>
    <row r="40" spans="1:19" x14ac:dyDescent="0.25">
      <c r="C40" s="540" t="s">
        <v>271</v>
      </c>
      <c r="E40" s="120" t="s">
        <v>163</v>
      </c>
      <c r="F40" s="541"/>
      <c r="G40" s="541"/>
      <c r="H40" s="35"/>
      <c r="I40" s="38" t="s">
        <v>270</v>
      </c>
      <c r="J40" s="542"/>
      <c r="K40" s="543"/>
      <c r="L40" s="544"/>
    </row>
    <row r="41" spans="1:19" x14ac:dyDescent="0.25">
      <c r="C41" s="540"/>
      <c r="E41" s="122"/>
      <c r="F41" s="8"/>
      <c r="G41" s="56"/>
      <c r="H41" s="35"/>
      <c r="I41" s="38"/>
      <c r="J41" s="545"/>
      <c r="K41" s="546"/>
      <c r="L41" s="547"/>
    </row>
    <row r="42" spans="1:19" x14ac:dyDescent="0.25">
      <c r="C42" s="540"/>
      <c r="E42" s="120" t="s">
        <v>45</v>
      </c>
      <c r="F42" s="183"/>
      <c r="G42" s="56" t="s">
        <v>165</v>
      </c>
      <c r="H42" s="35"/>
      <c r="I42" s="38"/>
      <c r="J42" s="545"/>
      <c r="K42" s="546"/>
      <c r="L42" s="547"/>
    </row>
    <row r="43" spans="1:19" x14ac:dyDescent="0.25">
      <c r="C43" s="540"/>
      <c r="E43" s="120"/>
      <c r="F43" s="120"/>
      <c r="G43" s="120"/>
      <c r="H43" s="35"/>
      <c r="I43" s="279"/>
      <c r="J43" s="545"/>
      <c r="K43" s="546"/>
      <c r="L43" s="547"/>
    </row>
    <row r="44" spans="1:19" x14ac:dyDescent="0.25">
      <c r="C44" s="540"/>
      <c r="E44" s="120" t="s">
        <v>164</v>
      </c>
      <c r="F44" s="451">
        <v>4</v>
      </c>
      <c r="G44" s="72" t="s">
        <v>13</v>
      </c>
      <c r="H44" s="35"/>
      <c r="I44" s="1"/>
      <c r="J44" s="545"/>
      <c r="K44" s="546"/>
      <c r="L44" s="547"/>
    </row>
    <row r="45" spans="1:19" x14ac:dyDescent="0.25">
      <c r="C45" s="540"/>
      <c r="E45" s="120"/>
      <c r="F45" s="450"/>
      <c r="G45" s="120"/>
      <c r="H45" s="35"/>
      <c r="I45" s="1"/>
      <c r="J45" s="545"/>
      <c r="K45" s="546"/>
      <c r="L45" s="547"/>
    </row>
    <row r="46" spans="1:19" x14ac:dyDescent="0.25">
      <c r="C46" s="540"/>
      <c r="E46" s="120" t="s">
        <v>47</v>
      </c>
      <c r="F46" s="451">
        <v>1</v>
      </c>
      <c r="G46" s="72" t="s">
        <v>13</v>
      </c>
      <c r="H46" s="35"/>
      <c r="I46" s="1"/>
      <c r="J46" s="545"/>
      <c r="K46" s="546"/>
      <c r="L46" s="547"/>
    </row>
    <row r="47" spans="1:19" x14ac:dyDescent="0.25">
      <c r="C47" s="540"/>
      <c r="E47" s="84"/>
      <c r="F47" s="1"/>
      <c r="G47" s="38"/>
      <c r="H47" s="35"/>
      <c r="I47" s="1"/>
      <c r="J47" s="545"/>
      <c r="K47" s="546"/>
      <c r="L47" s="547"/>
    </row>
    <row r="48" spans="1:19" x14ac:dyDescent="0.25">
      <c r="C48" s="540"/>
      <c r="E48" s="108" t="s">
        <v>58</v>
      </c>
      <c r="F48" s="50">
        <f>F42/F44</f>
        <v>0</v>
      </c>
      <c r="G48" s="72" t="s">
        <v>53</v>
      </c>
      <c r="H48" s="35"/>
      <c r="I48" s="1"/>
      <c r="J48" s="545"/>
      <c r="K48" s="546"/>
      <c r="L48" s="547"/>
    </row>
    <row r="49" spans="3:12" x14ac:dyDescent="0.25">
      <c r="C49" s="540"/>
      <c r="D49" s="38"/>
      <c r="E49" s="84"/>
      <c r="F49" s="1"/>
      <c r="G49" s="38"/>
      <c r="H49" s="35"/>
      <c r="I49" s="1"/>
      <c r="J49" s="548"/>
      <c r="K49" s="549"/>
      <c r="L49" s="550"/>
    </row>
    <row r="50" spans="3:12" x14ac:dyDescent="0.25">
      <c r="H50" s="14"/>
    </row>
    <row r="51" spans="3:12" x14ac:dyDescent="0.25">
      <c r="C51" s="540" t="s">
        <v>272</v>
      </c>
      <c r="E51" s="120" t="s">
        <v>163</v>
      </c>
      <c r="F51" s="541"/>
      <c r="G51" s="541"/>
      <c r="H51" s="35"/>
      <c r="I51" s="38" t="s">
        <v>270</v>
      </c>
      <c r="J51" s="542"/>
      <c r="K51" s="543"/>
      <c r="L51" s="544"/>
    </row>
    <row r="52" spans="3:12" x14ac:dyDescent="0.25">
      <c r="C52" s="540"/>
      <c r="E52" s="122"/>
      <c r="F52" s="8"/>
      <c r="G52" s="56"/>
      <c r="H52" s="35"/>
      <c r="I52" s="38"/>
      <c r="J52" s="545"/>
      <c r="K52" s="546"/>
      <c r="L52" s="547"/>
    </row>
    <row r="53" spans="3:12" x14ac:dyDescent="0.25">
      <c r="C53" s="540"/>
      <c r="E53" s="120" t="s">
        <v>45</v>
      </c>
      <c r="F53" s="183"/>
      <c r="G53" s="56" t="s">
        <v>165</v>
      </c>
      <c r="H53" s="35"/>
      <c r="I53" s="38"/>
      <c r="J53" s="545"/>
      <c r="K53" s="546"/>
      <c r="L53" s="547"/>
    </row>
    <row r="54" spans="3:12" x14ac:dyDescent="0.25">
      <c r="C54" s="540"/>
      <c r="E54" s="120"/>
      <c r="F54" s="120"/>
      <c r="G54" s="120"/>
      <c r="H54" s="35"/>
      <c r="I54" s="279"/>
      <c r="J54" s="545"/>
      <c r="K54" s="546"/>
      <c r="L54" s="547"/>
    </row>
    <row r="55" spans="3:12" x14ac:dyDescent="0.25">
      <c r="C55" s="540"/>
      <c r="E55" s="120" t="s">
        <v>164</v>
      </c>
      <c r="F55" s="451">
        <v>4</v>
      </c>
      <c r="G55" s="72" t="s">
        <v>13</v>
      </c>
      <c r="H55" s="35"/>
      <c r="I55" s="1"/>
      <c r="J55" s="545"/>
      <c r="K55" s="546"/>
      <c r="L55" s="547"/>
    </row>
    <row r="56" spans="3:12" x14ac:dyDescent="0.25">
      <c r="C56" s="540"/>
      <c r="E56" s="120"/>
      <c r="F56" s="450"/>
      <c r="G56" s="120"/>
      <c r="H56" s="35"/>
      <c r="I56" s="1"/>
      <c r="J56" s="545"/>
      <c r="K56" s="546"/>
      <c r="L56" s="547"/>
    </row>
    <row r="57" spans="3:12" x14ac:dyDescent="0.25">
      <c r="C57" s="540"/>
      <c r="E57" s="120" t="s">
        <v>47</v>
      </c>
      <c r="F57" s="451">
        <v>1</v>
      </c>
      <c r="G57" s="72" t="s">
        <v>13</v>
      </c>
      <c r="H57" s="35"/>
      <c r="I57" s="1"/>
      <c r="J57" s="545"/>
      <c r="K57" s="546"/>
      <c r="L57" s="547"/>
    </row>
    <row r="58" spans="3:12" x14ac:dyDescent="0.25">
      <c r="C58" s="540"/>
      <c r="E58" s="84"/>
      <c r="F58" s="1"/>
      <c r="G58" s="38"/>
      <c r="H58" s="35"/>
      <c r="I58" s="1"/>
      <c r="J58" s="545"/>
      <c r="K58" s="546"/>
      <c r="L58" s="547"/>
    </row>
    <row r="59" spans="3:12" x14ac:dyDescent="0.25">
      <c r="C59" s="540"/>
      <c r="E59" s="108" t="s">
        <v>58</v>
      </c>
      <c r="F59" s="50">
        <f>F53/F55</f>
        <v>0</v>
      </c>
      <c r="G59" s="72" t="s">
        <v>53</v>
      </c>
      <c r="H59" s="35"/>
      <c r="I59" s="1"/>
      <c r="J59" s="545"/>
      <c r="K59" s="546"/>
      <c r="L59" s="547"/>
    </row>
    <row r="60" spans="3:12" x14ac:dyDescent="0.25">
      <c r="C60" s="540"/>
      <c r="D60" s="38"/>
      <c r="E60" s="84"/>
      <c r="F60" s="1"/>
      <c r="G60" s="38"/>
      <c r="H60" s="35"/>
      <c r="I60" s="1"/>
      <c r="J60" s="548"/>
      <c r="K60" s="549"/>
      <c r="L60" s="550"/>
    </row>
    <row r="61" spans="3:12" x14ac:dyDescent="0.25">
      <c r="H61" s="14"/>
    </row>
    <row r="62" spans="3:12" x14ac:dyDescent="0.25">
      <c r="C62" s="540" t="s">
        <v>273</v>
      </c>
      <c r="E62" s="120" t="s">
        <v>163</v>
      </c>
      <c r="F62" s="541"/>
      <c r="G62" s="541"/>
      <c r="H62" s="35"/>
      <c r="I62" s="38" t="s">
        <v>270</v>
      </c>
      <c r="J62" s="542"/>
      <c r="K62" s="543"/>
      <c r="L62" s="544"/>
    </row>
    <row r="63" spans="3:12" x14ac:dyDescent="0.25">
      <c r="C63" s="540"/>
      <c r="E63" s="122"/>
      <c r="F63" s="8"/>
      <c r="G63" s="56"/>
      <c r="H63" s="35"/>
      <c r="I63" s="38"/>
      <c r="J63" s="545"/>
      <c r="K63" s="546"/>
      <c r="L63" s="547"/>
    </row>
    <row r="64" spans="3:12" x14ac:dyDescent="0.25">
      <c r="C64" s="540"/>
      <c r="E64" s="120" t="s">
        <v>45</v>
      </c>
      <c r="F64" s="183"/>
      <c r="G64" s="56" t="s">
        <v>165</v>
      </c>
      <c r="H64" s="35"/>
      <c r="I64" s="38"/>
      <c r="J64" s="545"/>
      <c r="K64" s="546"/>
      <c r="L64" s="547"/>
    </row>
    <row r="65" spans="3:12" x14ac:dyDescent="0.25">
      <c r="C65" s="540"/>
      <c r="E65" s="120"/>
      <c r="F65" s="120"/>
      <c r="G65" s="120"/>
      <c r="H65" s="35"/>
      <c r="I65" s="279"/>
      <c r="J65" s="545"/>
      <c r="K65" s="546"/>
      <c r="L65" s="547"/>
    </row>
    <row r="66" spans="3:12" x14ac:dyDescent="0.25">
      <c r="C66" s="540"/>
      <c r="E66" s="120" t="s">
        <v>164</v>
      </c>
      <c r="F66" s="451">
        <v>4</v>
      </c>
      <c r="G66" s="72" t="s">
        <v>13</v>
      </c>
      <c r="H66" s="35"/>
      <c r="I66" s="1"/>
      <c r="J66" s="545"/>
      <c r="K66" s="546"/>
      <c r="L66" s="547"/>
    </row>
    <row r="67" spans="3:12" x14ac:dyDescent="0.25">
      <c r="C67" s="540"/>
      <c r="E67" s="120"/>
      <c r="F67" s="450"/>
      <c r="G67" s="120"/>
      <c r="H67" s="35"/>
      <c r="I67" s="1"/>
      <c r="J67" s="545"/>
      <c r="K67" s="546"/>
      <c r="L67" s="547"/>
    </row>
    <row r="68" spans="3:12" x14ac:dyDescent="0.25">
      <c r="C68" s="540"/>
      <c r="E68" s="120" t="s">
        <v>47</v>
      </c>
      <c r="F68" s="451">
        <v>1</v>
      </c>
      <c r="G68" s="72" t="s">
        <v>13</v>
      </c>
      <c r="H68" s="35"/>
      <c r="I68" s="1"/>
      <c r="J68" s="545"/>
      <c r="K68" s="546"/>
      <c r="L68" s="547"/>
    </row>
    <row r="69" spans="3:12" x14ac:dyDescent="0.25">
      <c r="C69" s="540"/>
      <c r="E69" s="84"/>
      <c r="F69" s="1"/>
      <c r="G69" s="38"/>
      <c r="H69" s="35"/>
      <c r="I69" s="1"/>
      <c r="J69" s="545"/>
      <c r="K69" s="546"/>
      <c r="L69" s="547"/>
    </row>
    <row r="70" spans="3:12" x14ac:dyDescent="0.25">
      <c r="C70" s="540"/>
      <c r="E70" s="108" t="s">
        <v>58</v>
      </c>
      <c r="F70" s="50">
        <f>F64/F66</f>
        <v>0</v>
      </c>
      <c r="G70" s="72" t="s">
        <v>53</v>
      </c>
      <c r="H70" s="35"/>
      <c r="I70" s="1"/>
      <c r="J70" s="545"/>
      <c r="K70" s="546"/>
      <c r="L70" s="547"/>
    </row>
    <row r="71" spans="3:12" x14ac:dyDescent="0.25">
      <c r="C71" s="540"/>
      <c r="D71" s="38"/>
      <c r="E71" s="84"/>
      <c r="F71" s="1"/>
      <c r="G71" s="38"/>
      <c r="H71" s="35"/>
      <c r="I71" s="1"/>
      <c r="J71" s="548"/>
      <c r="K71" s="549"/>
      <c r="L71" s="550"/>
    </row>
    <row r="72" spans="3:12" x14ac:dyDescent="0.25">
      <c r="H72" s="14"/>
    </row>
    <row r="73" spans="3:12" x14ac:dyDescent="0.25">
      <c r="C73" s="540" t="s">
        <v>274</v>
      </c>
      <c r="E73" s="120" t="s">
        <v>163</v>
      </c>
      <c r="F73" s="541"/>
      <c r="G73" s="541"/>
      <c r="H73" s="35"/>
      <c r="I73" s="38" t="s">
        <v>270</v>
      </c>
      <c r="J73" s="542"/>
      <c r="K73" s="543"/>
      <c r="L73" s="544"/>
    </row>
    <row r="74" spans="3:12" x14ac:dyDescent="0.25">
      <c r="C74" s="540"/>
      <c r="E74" s="122"/>
      <c r="F74" s="8"/>
      <c r="G74" s="56"/>
      <c r="H74" s="35"/>
      <c r="I74" s="38"/>
      <c r="J74" s="545"/>
      <c r="K74" s="546"/>
      <c r="L74" s="547"/>
    </row>
    <row r="75" spans="3:12" x14ac:dyDescent="0.25">
      <c r="C75" s="540"/>
      <c r="E75" s="120" t="s">
        <v>45</v>
      </c>
      <c r="F75" s="183"/>
      <c r="G75" s="56" t="s">
        <v>165</v>
      </c>
      <c r="H75" s="35"/>
      <c r="I75" s="38"/>
      <c r="J75" s="545"/>
      <c r="K75" s="546"/>
      <c r="L75" s="547"/>
    </row>
    <row r="76" spans="3:12" x14ac:dyDescent="0.25">
      <c r="C76" s="540"/>
      <c r="E76" s="120"/>
      <c r="F76" s="120"/>
      <c r="G76" s="120"/>
      <c r="H76" s="35"/>
      <c r="I76" s="279"/>
      <c r="J76" s="545"/>
      <c r="K76" s="546"/>
      <c r="L76" s="547"/>
    </row>
    <row r="77" spans="3:12" x14ac:dyDescent="0.25">
      <c r="C77" s="540"/>
      <c r="E77" s="120" t="s">
        <v>164</v>
      </c>
      <c r="F77" s="451">
        <v>4</v>
      </c>
      <c r="G77" s="72" t="s">
        <v>13</v>
      </c>
      <c r="H77" s="35"/>
      <c r="I77" s="1"/>
      <c r="J77" s="545"/>
      <c r="K77" s="546"/>
      <c r="L77" s="547"/>
    </row>
    <row r="78" spans="3:12" x14ac:dyDescent="0.25">
      <c r="C78" s="540"/>
      <c r="E78" s="120"/>
      <c r="F78" s="450"/>
      <c r="G78" s="120"/>
      <c r="H78" s="35"/>
      <c r="I78" s="1"/>
      <c r="J78" s="545"/>
      <c r="K78" s="546"/>
      <c r="L78" s="547"/>
    </row>
    <row r="79" spans="3:12" x14ac:dyDescent="0.25">
      <c r="C79" s="540"/>
      <c r="E79" s="120" t="s">
        <v>47</v>
      </c>
      <c r="F79" s="451">
        <v>1</v>
      </c>
      <c r="G79" s="72" t="s">
        <v>13</v>
      </c>
      <c r="H79" s="35"/>
      <c r="I79" s="1"/>
      <c r="J79" s="545"/>
      <c r="K79" s="546"/>
      <c r="L79" s="547"/>
    </row>
    <row r="80" spans="3:12" x14ac:dyDescent="0.25">
      <c r="C80" s="540"/>
      <c r="E80" s="84"/>
      <c r="F80" s="1"/>
      <c r="G80" s="38"/>
      <c r="H80" s="35"/>
      <c r="I80" s="1"/>
      <c r="J80" s="545"/>
      <c r="K80" s="546"/>
      <c r="L80" s="547"/>
    </row>
    <row r="81" spans="3:12" x14ac:dyDescent="0.25">
      <c r="C81" s="540"/>
      <c r="E81" s="108" t="s">
        <v>58</v>
      </c>
      <c r="F81" s="50">
        <f>F75/F77</f>
        <v>0</v>
      </c>
      <c r="G81" s="72" t="s">
        <v>53</v>
      </c>
      <c r="H81" s="35"/>
      <c r="I81" s="1"/>
      <c r="J81" s="545"/>
      <c r="K81" s="546"/>
      <c r="L81" s="547"/>
    </row>
    <row r="82" spans="3:12" x14ac:dyDescent="0.25">
      <c r="C82" s="540"/>
      <c r="D82" s="38"/>
      <c r="E82" s="84"/>
      <c r="F82" s="1"/>
      <c r="G82" s="38"/>
      <c r="H82" s="35"/>
      <c r="I82" s="1"/>
      <c r="J82" s="548"/>
      <c r="K82" s="549"/>
      <c r="L82" s="550"/>
    </row>
    <row r="83" spans="3:12" x14ac:dyDescent="0.25">
      <c r="H83" s="14"/>
    </row>
    <row r="84" spans="3:12" x14ac:dyDescent="0.25">
      <c r="C84" s="540" t="s">
        <v>275</v>
      </c>
      <c r="E84" s="120" t="s">
        <v>163</v>
      </c>
      <c r="F84" s="541"/>
      <c r="G84" s="541"/>
      <c r="H84" s="35"/>
      <c r="I84" s="38" t="s">
        <v>270</v>
      </c>
      <c r="J84" s="542"/>
      <c r="K84" s="543"/>
      <c r="L84" s="544"/>
    </row>
    <row r="85" spans="3:12" x14ac:dyDescent="0.25">
      <c r="C85" s="540"/>
      <c r="E85" s="122"/>
      <c r="F85" s="8"/>
      <c r="G85" s="56"/>
      <c r="H85" s="35"/>
      <c r="I85" s="38"/>
      <c r="J85" s="545"/>
      <c r="K85" s="546"/>
      <c r="L85" s="547"/>
    </row>
    <row r="86" spans="3:12" x14ac:dyDescent="0.25">
      <c r="C86" s="540"/>
      <c r="E86" s="120" t="s">
        <v>45</v>
      </c>
      <c r="F86" s="183"/>
      <c r="G86" s="56" t="s">
        <v>165</v>
      </c>
      <c r="H86" s="35"/>
      <c r="I86" s="38"/>
      <c r="J86" s="545"/>
      <c r="K86" s="546"/>
      <c r="L86" s="547"/>
    </row>
    <row r="87" spans="3:12" x14ac:dyDescent="0.25">
      <c r="C87" s="540"/>
      <c r="E87" s="120"/>
      <c r="F87" s="120"/>
      <c r="G87" s="120"/>
      <c r="H87" s="35"/>
      <c r="I87" s="279"/>
      <c r="J87" s="545"/>
      <c r="K87" s="546"/>
      <c r="L87" s="547"/>
    </row>
    <row r="88" spans="3:12" x14ac:dyDescent="0.25">
      <c r="C88" s="540"/>
      <c r="E88" s="120" t="s">
        <v>164</v>
      </c>
      <c r="F88" s="451">
        <v>4</v>
      </c>
      <c r="G88" s="72" t="s">
        <v>13</v>
      </c>
      <c r="H88" s="35"/>
      <c r="I88" s="1"/>
      <c r="J88" s="545"/>
      <c r="K88" s="546"/>
      <c r="L88" s="547"/>
    </row>
    <row r="89" spans="3:12" x14ac:dyDescent="0.25">
      <c r="C89" s="540"/>
      <c r="E89" s="120"/>
      <c r="F89" s="450"/>
      <c r="G89" s="120"/>
      <c r="H89" s="35"/>
      <c r="I89" s="1"/>
      <c r="J89" s="545"/>
      <c r="K89" s="546"/>
      <c r="L89" s="547"/>
    </row>
    <row r="90" spans="3:12" x14ac:dyDescent="0.25">
      <c r="C90" s="540"/>
      <c r="E90" s="120" t="s">
        <v>47</v>
      </c>
      <c r="F90" s="451">
        <v>1</v>
      </c>
      <c r="G90" s="72" t="s">
        <v>13</v>
      </c>
      <c r="H90" s="35"/>
      <c r="I90" s="1"/>
      <c r="J90" s="545"/>
      <c r="K90" s="546"/>
      <c r="L90" s="547"/>
    </row>
    <row r="91" spans="3:12" x14ac:dyDescent="0.25">
      <c r="C91" s="540"/>
      <c r="E91" s="84"/>
      <c r="F91" s="1"/>
      <c r="G91" s="38"/>
      <c r="H91" s="35"/>
      <c r="I91" s="1"/>
      <c r="J91" s="545"/>
      <c r="K91" s="546"/>
      <c r="L91" s="547"/>
    </row>
    <row r="92" spans="3:12" x14ac:dyDescent="0.25">
      <c r="C92" s="540"/>
      <c r="E92" s="108" t="s">
        <v>58</v>
      </c>
      <c r="F92" s="50">
        <f>F86/F88</f>
        <v>0</v>
      </c>
      <c r="G92" s="72" t="s">
        <v>53</v>
      </c>
      <c r="H92" s="35"/>
      <c r="I92" s="1"/>
      <c r="J92" s="545"/>
      <c r="K92" s="546"/>
      <c r="L92" s="547"/>
    </row>
    <row r="93" spans="3:12" x14ac:dyDescent="0.25">
      <c r="C93" s="540"/>
      <c r="D93" s="38"/>
      <c r="E93" s="84"/>
      <c r="F93" s="1"/>
      <c r="G93" s="38"/>
      <c r="H93" s="35"/>
      <c r="I93" s="1"/>
      <c r="J93" s="548"/>
      <c r="K93" s="549"/>
      <c r="L93" s="550"/>
    </row>
    <row r="94" spans="3:12" x14ac:dyDescent="0.25">
      <c r="H94" s="14"/>
    </row>
    <row r="95" spans="3:12" x14ac:dyDescent="0.25">
      <c r="C95" s="540" t="s">
        <v>276</v>
      </c>
      <c r="E95" s="120" t="s">
        <v>163</v>
      </c>
      <c r="F95" s="541"/>
      <c r="G95" s="541"/>
      <c r="H95" s="35"/>
      <c r="I95" s="38" t="s">
        <v>270</v>
      </c>
      <c r="J95" s="542"/>
      <c r="K95" s="543"/>
      <c r="L95" s="544"/>
    </row>
    <row r="96" spans="3:12" x14ac:dyDescent="0.25">
      <c r="C96" s="540"/>
      <c r="E96" s="122"/>
      <c r="F96" s="8"/>
      <c r="G96" s="56"/>
      <c r="H96" s="35"/>
      <c r="I96" s="38"/>
      <c r="J96" s="545"/>
      <c r="K96" s="546"/>
      <c r="L96" s="547"/>
    </row>
    <row r="97" spans="3:12" x14ac:dyDescent="0.25">
      <c r="C97" s="540"/>
      <c r="E97" s="120" t="s">
        <v>45</v>
      </c>
      <c r="F97" s="183"/>
      <c r="G97" s="56" t="s">
        <v>165</v>
      </c>
      <c r="H97" s="35"/>
      <c r="I97" s="38"/>
      <c r="J97" s="545"/>
      <c r="K97" s="546"/>
      <c r="L97" s="547"/>
    </row>
    <row r="98" spans="3:12" x14ac:dyDescent="0.25">
      <c r="C98" s="540"/>
      <c r="E98" s="120"/>
      <c r="F98" s="120"/>
      <c r="G98" s="120"/>
      <c r="H98" s="35"/>
      <c r="I98" s="279"/>
      <c r="J98" s="545"/>
      <c r="K98" s="546"/>
      <c r="L98" s="547"/>
    </row>
    <row r="99" spans="3:12" x14ac:dyDescent="0.25">
      <c r="C99" s="540"/>
      <c r="E99" s="120" t="s">
        <v>164</v>
      </c>
      <c r="F99" s="451">
        <v>4</v>
      </c>
      <c r="G99" s="72" t="s">
        <v>13</v>
      </c>
      <c r="H99" s="35"/>
      <c r="I99" s="1"/>
      <c r="J99" s="545"/>
      <c r="K99" s="546"/>
      <c r="L99" s="547"/>
    </row>
    <row r="100" spans="3:12" x14ac:dyDescent="0.25">
      <c r="C100" s="540"/>
      <c r="E100" s="120"/>
      <c r="F100" s="450"/>
      <c r="G100" s="120"/>
      <c r="H100" s="35"/>
      <c r="I100" s="1"/>
      <c r="J100" s="545"/>
      <c r="K100" s="546"/>
      <c r="L100" s="547"/>
    </row>
    <row r="101" spans="3:12" x14ac:dyDescent="0.25">
      <c r="C101" s="540"/>
      <c r="E101" s="120" t="s">
        <v>47</v>
      </c>
      <c r="F101" s="451">
        <v>1</v>
      </c>
      <c r="G101" s="72" t="s">
        <v>13</v>
      </c>
      <c r="H101" s="35"/>
      <c r="I101" s="1"/>
      <c r="J101" s="545"/>
      <c r="K101" s="546"/>
      <c r="L101" s="547"/>
    </row>
    <row r="102" spans="3:12" x14ac:dyDescent="0.25">
      <c r="C102" s="540"/>
      <c r="E102" s="84"/>
      <c r="F102" s="1"/>
      <c r="G102" s="38"/>
      <c r="H102" s="35"/>
      <c r="I102" s="1"/>
      <c r="J102" s="545"/>
      <c r="K102" s="546"/>
      <c r="L102" s="547"/>
    </row>
    <row r="103" spans="3:12" x14ac:dyDescent="0.25">
      <c r="C103" s="540"/>
      <c r="E103" s="108" t="s">
        <v>58</v>
      </c>
      <c r="F103" s="50">
        <f>F97/F99</f>
        <v>0</v>
      </c>
      <c r="G103" s="72" t="s">
        <v>53</v>
      </c>
      <c r="H103" s="35"/>
      <c r="I103" s="1"/>
      <c r="J103" s="545"/>
      <c r="K103" s="546"/>
      <c r="L103" s="547"/>
    </row>
    <row r="104" spans="3:12" x14ac:dyDescent="0.25">
      <c r="C104" s="540"/>
      <c r="D104" s="38"/>
      <c r="E104" s="84"/>
      <c r="F104" s="1"/>
      <c r="G104" s="38"/>
      <c r="H104" s="35"/>
      <c r="I104" s="1"/>
      <c r="J104" s="548"/>
      <c r="K104" s="549"/>
      <c r="L104" s="550"/>
    </row>
    <row r="105" spans="3:12" x14ac:dyDescent="0.25">
      <c r="H105" s="14"/>
    </row>
    <row r="106" spans="3:12" x14ac:dyDescent="0.25">
      <c r="C106" s="540" t="s">
        <v>277</v>
      </c>
      <c r="E106" s="120" t="s">
        <v>163</v>
      </c>
      <c r="F106" s="541"/>
      <c r="G106" s="541"/>
      <c r="H106" s="35"/>
      <c r="I106" s="38" t="s">
        <v>270</v>
      </c>
      <c r="J106" s="542"/>
      <c r="K106" s="543"/>
      <c r="L106" s="544"/>
    </row>
    <row r="107" spans="3:12" x14ac:dyDescent="0.25">
      <c r="C107" s="540"/>
      <c r="E107" s="122"/>
      <c r="F107" s="8"/>
      <c r="G107" s="56"/>
      <c r="H107" s="35"/>
      <c r="I107" s="38"/>
      <c r="J107" s="545"/>
      <c r="K107" s="546"/>
      <c r="L107" s="547"/>
    </row>
    <row r="108" spans="3:12" x14ac:dyDescent="0.25">
      <c r="C108" s="540"/>
      <c r="E108" s="120" t="s">
        <v>45</v>
      </c>
      <c r="F108" s="183"/>
      <c r="G108" s="56" t="s">
        <v>165</v>
      </c>
      <c r="H108" s="35"/>
      <c r="I108" s="38"/>
      <c r="J108" s="545"/>
      <c r="K108" s="546"/>
      <c r="L108" s="547"/>
    </row>
    <row r="109" spans="3:12" x14ac:dyDescent="0.25">
      <c r="C109" s="540"/>
      <c r="E109" s="120"/>
      <c r="F109" s="120"/>
      <c r="G109" s="120"/>
      <c r="H109" s="35"/>
      <c r="I109" s="279"/>
      <c r="J109" s="545"/>
      <c r="K109" s="546"/>
      <c r="L109" s="547"/>
    </row>
    <row r="110" spans="3:12" x14ac:dyDescent="0.25">
      <c r="C110" s="540"/>
      <c r="E110" s="120" t="s">
        <v>164</v>
      </c>
      <c r="F110" s="451">
        <v>4</v>
      </c>
      <c r="G110" s="72" t="s">
        <v>13</v>
      </c>
      <c r="H110" s="35"/>
      <c r="I110" s="1"/>
      <c r="J110" s="545"/>
      <c r="K110" s="546"/>
      <c r="L110" s="547"/>
    </row>
    <row r="111" spans="3:12" x14ac:dyDescent="0.25">
      <c r="C111" s="540"/>
      <c r="E111" s="120"/>
      <c r="F111" s="450"/>
      <c r="G111" s="120"/>
      <c r="H111" s="35"/>
      <c r="I111" s="1"/>
      <c r="J111" s="545"/>
      <c r="K111" s="546"/>
      <c r="L111" s="547"/>
    </row>
    <row r="112" spans="3:12" x14ac:dyDescent="0.25">
      <c r="C112" s="540"/>
      <c r="E112" s="120" t="s">
        <v>47</v>
      </c>
      <c r="F112" s="451">
        <v>1</v>
      </c>
      <c r="G112" s="72" t="s">
        <v>13</v>
      </c>
      <c r="H112" s="35"/>
      <c r="I112" s="1"/>
      <c r="J112" s="545"/>
      <c r="K112" s="546"/>
      <c r="L112" s="547"/>
    </row>
    <row r="113" spans="3:12" x14ac:dyDescent="0.25">
      <c r="C113" s="540"/>
      <c r="E113" s="84"/>
      <c r="F113" s="1"/>
      <c r="G113" s="38"/>
      <c r="H113" s="35"/>
      <c r="I113" s="1"/>
      <c r="J113" s="545"/>
      <c r="K113" s="546"/>
      <c r="L113" s="547"/>
    </row>
    <row r="114" spans="3:12" x14ac:dyDescent="0.25">
      <c r="C114" s="540"/>
      <c r="E114" s="108" t="s">
        <v>58</v>
      </c>
      <c r="F114" s="50">
        <f>F108/F110</f>
        <v>0</v>
      </c>
      <c r="G114" s="72" t="s">
        <v>53</v>
      </c>
      <c r="H114" s="35"/>
      <c r="I114" s="1"/>
      <c r="J114" s="545"/>
      <c r="K114" s="546"/>
      <c r="L114" s="547"/>
    </row>
    <row r="115" spans="3:12" x14ac:dyDescent="0.25">
      <c r="C115" s="540"/>
      <c r="D115" s="38"/>
      <c r="E115" s="84"/>
      <c r="F115" s="1"/>
      <c r="G115" s="38"/>
      <c r="H115" s="35"/>
      <c r="I115" s="1"/>
      <c r="J115" s="548"/>
      <c r="K115" s="549"/>
      <c r="L115" s="550"/>
    </row>
    <row r="116" spans="3:12" x14ac:dyDescent="0.25">
      <c r="H116" s="14"/>
    </row>
    <row r="117" spans="3:12" x14ac:dyDescent="0.25">
      <c r="C117" s="540" t="s">
        <v>278</v>
      </c>
      <c r="E117" s="120" t="s">
        <v>163</v>
      </c>
      <c r="F117" s="541"/>
      <c r="G117" s="541"/>
      <c r="H117" s="35"/>
      <c r="I117" s="38" t="s">
        <v>270</v>
      </c>
      <c r="J117" s="542"/>
      <c r="K117" s="543"/>
      <c r="L117" s="544"/>
    </row>
    <row r="118" spans="3:12" x14ac:dyDescent="0.25">
      <c r="C118" s="540"/>
      <c r="E118" s="122"/>
      <c r="F118" s="8"/>
      <c r="G118" s="56"/>
      <c r="H118" s="35"/>
      <c r="I118" s="38"/>
      <c r="J118" s="545"/>
      <c r="K118" s="546"/>
      <c r="L118" s="547"/>
    </row>
    <row r="119" spans="3:12" x14ac:dyDescent="0.25">
      <c r="C119" s="540"/>
      <c r="E119" s="120" t="s">
        <v>45</v>
      </c>
      <c r="F119" s="183"/>
      <c r="G119" s="56" t="s">
        <v>165</v>
      </c>
      <c r="H119" s="35"/>
      <c r="I119" s="38"/>
      <c r="J119" s="545"/>
      <c r="K119" s="546"/>
      <c r="L119" s="547"/>
    </row>
    <row r="120" spans="3:12" x14ac:dyDescent="0.25">
      <c r="C120" s="540"/>
      <c r="E120" s="120"/>
      <c r="F120" s="120"/>
      <c r="G120" s="120"/>
      <c r="H120" s="35"/>
      <c r="I120" s="279"/>
      <c r="J120" s="545"/>
      <c r="K120" s="546"/>
      <c r="L120" s="547"/>
    </row>
    <row r="121" spans="3:12" x14ac:dyDescent="0.25">
      <c r="C121" s="540"/>
      <c r="E121" s="120" t="s">
        <v>164</v>
      </c>
      <c r="F121" s="451">
        <v>30</v>
      </c>
      <c r="G121" s="72" t="s">
        <v>13</v>
      </c>
      <c r="H121" s="35"/>
      <c r="I121" s="1"/>
      <c r="J121" s="545"/>
      <c r="K121" s="546"/>
      <c r="L121" s="547"/>
    </row>
    <row r="122" spans="3:12" x14ac:dyDescent="0.25">
      <c r="C122" s="540"/>
      <c r="E122" s="120"/>
      <c r="F122" s="450"/>
      <c r="G122" s="120"/>
      <c r="H122" s="35"/>
      <c r="I122" s="1"/>
      <c r="J122" s="545"/>
      <c r="K122" s="546"/>
      <c r="L122" s="547"/>
    </row>
    <row r="123" spans="3:12" x14ac:dyDescent="0.25">
      <c r="C123" s="540"/>
      <c r="E123" s="120" t="s">
        <v>47</v>
      </c>
      <c r="F123" s="451">
        <v>1</v>
      </c>
      <c r="G123" s="72" t="s">
        <v>13</v>
      </c>
      <c r="H123" s="35"/>
      <c r="I123" s="1"/>
      <c r="J123" s="545"/>
      <c r="K123" s="546"/>
      <c r="L123" s="547"/>
    </row>
    <row r="124" spans="3:12" x14ac:dyDescent="0.25">
      <c r="C124" s="540"/>
      <c r="E124" s="84"/>
      <c r="F124" s="1"/>
      <c r="G124" s="38"/>
      <c r="H124" s="35"/>
      <c r="I124" s="1"/>
      <c r="J124" s="545"/>
      <c r="K124" s="546"/>
      <c r="L124" s="547"/>
    </row>
    <row r="125" spans="3:12" x14ac:dyDescent="0.25">
      <c r="C125" s="540"/>
      <c r="E125" s="108" t="s">
        <v>58</v>
      </c>
      <c r="F125" s="50">
        <f>F119/F121</f>
        <v>0</v>
      </c>
      <c r="G125" s="72" t="s">
        <v>53</v>
      </c>
      <c r="H125" s="35"/>
      <c r="I125" s="1"/>
      <c r="J125" s="545"/>
      <c r="K125" s="546"/>
      <c r="L125" s="547"/>
    </row>
    <row r="126" spans="3:12" x14ac:dyDescent="0.25">
      <c r="C126" s="540"/>
      <c r="D126" s="38"/>
      <c r="E126" s="84"/>
      <c r="F126" s="1"/>
      <c r="G126" s="38"/>
      <c r="H126" s="35"/>
      <c r="I126" s="1"/>
      <c r="J126" s="548"/>
      <c r="K126" s="549"/>
      <c r="L126" s="550"/>
    </row>
    <row r="127" spans="3:12" x14ac:dyDescent="0.25">
      <c r="H127" s="14"/>
    </row>
    <row r="128" spans="3:12" x14ac:dyDescent="0.25">
      <c r="C128" s="540" t="s">
        <v>279</v>
      </c>
      <c r="E128" s="120" t="s">
        <v>163</v>
      </c>
      <c r="F128" s="541"/>
      <c r="G128" s="541"/>
      <c r="H128" s="35"/>
      <c r="I128" s="38" t="s">
        <v>270</v>
      </c>
      <c r="J128" s="542"/>
      <c r="K128" s="543"/>
      <c r="L128" s="544"/>
    </row>
    <row r="129" spans="3:12" x14ac:dyDescent="0.25">
      <c r="C129" s="540"/>
      <c r="E129" s="122"/>
      <c r="F129" s="8"/>
      <c r="G129" s="56"/>
      <c r="H129" s="35"/>
      <c r="I129" s="38"/>
      <c r="J129" s="545"/>
      <c r="K129" s="546"/>
      <c r="L129" s="547"/>
    </row>
    <row r="130" spans="3:12" x14ac:dyDescent="0.25">
      <c r="C130" s="540"/>
      <c r="E130" s="120" t="s">
        <v>45</v>
      </c>
      <c r="F130" s="183"/>
      <c r="G130" s="56" t="s">
        <v>165</v>
      </c>
      <c r="H130" s="35"/>
      <c r="I130" s="38"/>
      <c r="J130" s="545"/>
      <c r="K130" s="546"/>
      <c r="L130" s="547"/>
    </row>
    <row r="131" spans="3:12" x14ac:dyDescent="0.25">
      <c r="C131" s="540"/>
      <c r="E131" s="120"/>
      <c r="F131" s="120"/>
      <c r="G131" s="120"/>
      <c r="H131" s="35"/>
      <c r="I131" s="279"/>
      <c r="J131" s="545"/>
      <c r="K131" s="546"/>
      <c r="L131" s="547"/>
    </row>
    <row r="132" spans="3:12" x14ac:dyDescent="0.25">
      <c r="C132" s="540"/>
      <c r="E132" s="120" t="s">
        <v>164</v>
      </c>
      <c r="F132" s="451">
        <v>4</v>
      </c>
      <c r="G132" s="72" t="s">
        <v>13</v>
      </c>
      <c r="H132" s="35"/>
      <c r="I132" s="1"/>
      <c r="J132" s="545"/>
      <c r="K132" s="546"/>
      <c r="L132" s="547"/>
    </row>
    <row r="133" spans="3:12" x14ac:dyDescent="0.25">
      <c r="C133" s="540"/>
      <c r="E133" s="120"/>
      <c r="F133" s="450"/>
      <c r="G133" s="120"/>
      <c r="H133" s="35"/>
      <c r="I133" s="1"/>
      <c r="J133" s="545"/>
      <c r="K133" s="546"/>
      <c r="L133" s="547"/>
    </row>
    <row r="134" spans="3:12" x14ac:dyDescent="0.25">
      <c r="C134" s="540"/>
      <c r="E134" s="120" t="s">
        <v>47</v>
      </c>
      <c r="F134" s="451">
        <v>1</v>
      </c>
      <c r="G134" s="72" t="s">
        <v>13</v>
      </c>
      <c r="H134" s="35"/>
      <c r="I134" s="1"/>
      <c r="J134" s="545"/>
      <c r="K134" s="546"/>
      <c r="L134" s="547"/>
    </row>
    <row r="135" spans="3:12" x14ac:dyDescent="0.25">
      <c r="C135" s="540"/>
      <c r="E135" s="84"/>
      <c r="F135" s="1"/>
      <c r="G135" s="38"/>
      <c r="H135" s="35"/>
      <c r="I135" s="1"/>
      <c r="J135" s="545"/>
      <c r="K135" s="546"/>
      <c r="L135" s="547"/>
    </row>
    <row r="136" spans="3:12" x14ac:dyDescent="0.25">
      <c r="C136" s="540"/>
      <c r="E136" s="108" t="s">
        <v>58</v>
      </c>
      <c r="F136" s="50">
        <f>F130/F132</f>
        <v>0</v>
      </c>
      <c r="G136" s="72" t="s">
        <v>53</v>
      </c>
      <c r="H136" s="35"/>
      <c r="I136" s="1"/>
      <c r="J136" s="545"/>
      <c r="K136" s="546"/>
      <c r="L136" s="547"/>
    </row>
    <row r="137" spans="3:12" x14ac:dyDescent="0.25">
      <c r="C137" s="540"/>
      <c r="D137" s="38"/>
      <c r="E137" s="84"/>
      <c r="F137" s="1"/>
      <c r="G137" s="38"/>
      <c r="H137" s="35"/>
      <c r="I137" s="1"/>
      <c r="J137" s="548"/>
      <c r="K137" s="549"/>
      <c r="L137" s="550"/>
    </row>
    <row r="138" spans="3:12" x14ac:dyDescent="0.25">
      <c r="H138" s="14"/>
    </row>
    <row r="139" spans="3:12" x14ac:dyDescent="0.25">
      <c r="C139" s="540" t="s">
        <v>280</v>
      </c>
      <c r="E139" s="120" t="s">
        <v>163</v>
      </c>
      <c r="F139" s="541"/>
      <c r="G139" s="541"/>
      <c r="H139" s="35"/>
      <c r="I139" s="38" t="s">
        <v>270</v>
      </c>
      <c r="J139" s="542"/>
      <c r="K139" s="543"/>
      <c r="L139" s="544"/>
    </row>
    <row r="140" spans="3:12" x14ac:dyDescent="0.25">
      <c r="C140" s="540"/>
      <c r="E140" s="122"/>
      <c r="F140" s="8"/>
      <c r="G140" s="56"/>
      <c r="H140" s="35"/>
      <c r="I140" s="38"/>
      <c r="J140" s="545"/>
      <c r="K140" s="546"/>
      <c r="L140" s="547"/>
    </row>
    <row r="141" spans="3:12" x14ac:dyDescent="0.25">
      <c r="C141" s="540"/>
      <c r="E141" s="120" t="s">
        <v>45</v>
      </c>
      <c r="F141" s="183"/>
      <c r="G141" s="56" t="s">
        <v>165</v>
      </c>
      <c r="H141" s="35"/>
      <c r="I141" s="38"/>
      <c r="J141" s="545"/>
      <c r="K141" s="546"/>
      <c r="L141" s="547"/>
    </row>
    <row r="142" spans="3:12" x14ac:dyDescent="0.25">
      <c r="C142" s="540"/>
      <c r="E142" s="120"/>
      <c r="F142" s="120"/>
      <c r="G142" s="120"/>
      <c r="H142" s="35"/>
      <c r="I142" s="279"/>
      <c r="J142" s="545"/>
      <c r="K142" s="546"/>
      <c r="L142" s="547"/>
    </row>
    <row r="143" spans="3:12" x14ac:dyDescent="0.25">
      <c r="C143" s="540"/>
      <c r="E143" s="120" t="s">
        <v>164</v>
      </c>
      <c r="F143" s="451">
        <v>4</v>
      </c>
      <c r="G143" s="72" t="s">
        <v>13</v>
      </c>
      <c r="H143" s="35"/>
      <c r="I143" s="1"/>
      <c r="J143" s="545"/>
      <c r="K143" s="546"/>
      <c r="L143" s="547"/>
    </row>
    <row r="144" spans="3:12" x14ac:dyDescent="0.25">
      <c r="C144" s="540"/>
      <c r="E144" s="120"/>
      <c r="F144" s="450"/>
      <c r="G144" s="120"/>
      <c r="H144" s="35"/>
      <c r="I144" s="1"/>
      <c r="J144" s="545"/>
      <c r="K144" s="546"/>
      <c r="L144" s="547"/>
    </row>
    <row r="145" spans="3:12" x14ac:dyDescent="0.25">
      <c r="C145" s="540"/>
      <c r="E145" s="120" t="s">
        <v>47</v>
      </c>
      <c r="F145" s="451">
        <v>1</v>
      </c>
      <c r="G145" s="72" t="s">
        <v>13</v>
      </c>
      <c r="H145" s="35"/>
      <c r="I145" s="1"/>
      <c r="J145" s="545"/>
      <c r="K145" s="546"/>
      <c r="L145" s="547"/>
    </row>
    <row r="146" spans="3:12" x14ac:dyDescent="0.25">
      <c r="C146" s="540"/>
      <c r="E146" s="84"/>
      <c r="F146" s="1"/>
      <c r="G146" s="38"/>
      <c r="H146" s="35"/>
      <c r="I146" s="1"/>
      <c r="J146" s="545"/>
      <c r="K146" s="546"/>
      <c r="L146" s="547"/>
    </row>
    <row r="147" spans="3:12" x14ac:dyDescent="0.25">
      <c r="C147" s="540"/>
      <c r="E147" s="108" t="s">
        <v>58</v>
      </c>
      <c r="F147" s="50">
        <f>F141/F143</f>
        <v>0</v>
      </c>
      <c r="G147" s="72" t="s">
        <v>53</v>
      </c>
      <c r="H147" s="35"/>
      <c r="I147" s="1"/>
      <c r="J147" s="545"/>
      <c r="K147" s="546"/>
      <c r="L147" s="547"/>
    </row>
    <row r="148" spans="3:12" x14ac:dyDescent="0.25">
      <c r="C148" s="540"/>
      <c r="D148" s="38"/>
      <c r="E148" s="84"/>
      <c r="F148" s="1"/>
      <c r="G148" s="38"/>
      <c r="H148" s="35"/>
      <c r="I148" s="1"/>
      <c r="J148" s="548"/>
      <c r="K148" s="549"/>
      <c r="L148" s="550"/>
    </row>
    <row r="149" spans="3:12" x14ac:dyDescent="0.25">
      <c r="H149" s="14"/>
    </row>
    <row r="150" spans="3:12" x14ac:dyDescent="0.25">
      <c r="C150" s="540" t="s">
        <v>281</v>
      </c>
      <c r="E150" s="120" t="s">
        <v>163</v>
      </c>
      <c r="F150" s="541"/>
      <c r="G150" s="541"/>
      <c r="H150" s="35"/>
      <c r="I150" s="38" t="s">
        <v>270</v>
      </c>
      <c r="J150" s="542"/>
      <c r="K150" s="543"/>
      <c r="L150" s="544"/>
    </row>
    <row r="151" spans="3:12" x14ac:dyDescent="0.25">
      <c r="C151" s="540"/>
      <c r="E151" s="122"/>
      <c r="F151" s="8"/>
      <c r="G151" s="56"/>
      <c r="H151" s="35"/>
      <c r="I151" s="38"/>
      <c r="J151" s="545"/>
      <c r="K151" s="546"/>
      <c r="L151" s="547"/>
    </row>
    <row r="152" spans="3:12" x14ac:dyDescent="0.25">
      <c r="C152" s="540"/>
      <c r="E152" s="120" t="s">
        <v>45</v>
      </c>
      <c r="F152" s="183"/>
      <c r="G152" s="56" t="s">
        <v>165</v>
      </c>
      <c r="H152" s="35"/>
      <c r="I152" s="38"/>
      <c r="J152" s="545"/>
      <c r="K152" s="546"/>
      <c r="L152" s="547"/>
    </row>
    <row r="153" spans="3:12" x14ac:dyDescent="0.25">
      <c r="C153" s="540"/>
      <c r="E153" s="120"/>
      <c r="F153" s="120"/>
      <c r="G153" s="120"/>
      <c r="H153" s="35"/>
      <c r="I153" s="279"/>
      <c r="J153" s="545"/>
      <c r="K153" s="546"/>
      <c r="L153" s="547"/>
    </row>
    <row r="154" spans="3:12" x14ac:dyDescent="0.25">
      <c r="C154" s="540"/>
      <c r="E154" s="120" t="s">
        <v>164</v>
      </c>
      <c r="F154" s="451">
        <v>4</v>
      </c>
      <c r="G154" s="72" t="s">
        <v>13</v>
      </c>
      <c r="H154" s="35"/>
      <c r="I154" s="1"/>
      <c r="J154" s="545"/>
      <c r="K154" s="546"/>
      <c r="L154" s="547"/>
    </row>
    <row r="155" spans="3:12" x14ac:dyDescent="0.25">
      <c r="C155" s="540"/>
      <c r="E155" s="120"/>
      <c r="F155" s="450"/>
      <c r="G155" s="120"/>
      <c r="H155" s="35"/>
      <c r="I155" s="1"/>
      <c r="J155" s="545"/>
      <c r="K155" s="546"/>
      <c r="L155" s="547"/>
    </row>
    <row r="156" spans="3:12" x14ac:dyDescent="0.25">
      <c r="C156" s="540"/>
      <c r="E156" s="120" t="s">
        <v>47</v>
      </c>
      <c r="F156" s="451">
        <v>1</v>
      </c>
      <c r="G156" s="72" t="s">
        <v>13</v>
      </c>
      <c r="H156" s="35"/>
      <c r="I156" s="1"/>
      <c r="J156" s="545"/>
      <c r="K156" s="546"/>
      <c r="L156" s="547"/>
    </row>
    <row r="157" spans="3:12" x14ac:dyDescent="0.25">
      <c r="C157" s="540"/>
      <c r="E157" s="84"/>
      <c r="F157" s="1"/>
      <c r="G157" s="38"/>
      <c r="H157" s="35"/>
      <c r="I157" s="1"/>
      <c r="J157" s="545"/>
      <c r="K157" s="546"/>
      <c r="L157" s="547"/>
    </row>
    <row r="158" spans="3:12" x14ac:dyDescent="0.25">
      <c r="C158" s="540"/>
      <c r="E158" s="108" t="s">
        <v>58</v>
      </c>
      <c r="F158" s="50">
        <f>F152/F154</f>
        <v>0</v>
      </c>
      <c r="G158" s="72" t="s">
        <v>53</v>
      </c>
      <c r="H158" s="35"/>
      <c r="I158" s="1"/>
      <c r="J158" s="545"/>
      <c r="K158" s="546"/>
      <c r="L158" s="547"/>
    </row>
    <row r="159" spans="3:12" x14ac:dyDescent="0.25">
      <c r="C159" s="540"/>
      <c r="D159" s="38"/>
      <c r="E159" s="84"/>
      <c r="F159" s="1"/>
      <c r="G159" s="38"/>
      <c r="H159" s="35"/>
      <c r="I159" s="1"/>
      <c r="J159" s="548"/>
      <c r="K159" s="549"/>
      <c r="L159" s="550"/>
    </row>
    <row r="161" spans="3:12" x14ac:dyDescent="0.25">
      <c r="C161" s="540" t="s">
        <v>282</v>
      </c>
      <c r="D161" s="117"/>
      <c r="E161" s="120" t="s">
        <v>163</v>
      </c>
      <c r="F161" s="541"/>
      <c r="G161" s="541"/>
      <c r="H161" s="35"/>
      <c r="I161" s="38" t="s">
        <v>270</v>
      </c>
      <c r="J161" s="542"/>
      <c r="K161" s="543"/>
      <c r="L161" s="544"/>
    </row>
    <row r="162" spans="3:12" x14ac:dyDescent="0.25">
      <c r="C162" s="540"/>
      <c r="D162" s="117"/>
      <c r="E162" s="121"/>
      <c r="F162" s="56"/>
      <c r="G162" s="13"/>
      <c r="H162" s="35"/>
      <c r="I162" s="38"/>
      <c r="J162" s="545"/>
      <c r="K162" s="546"/>
      <c r="L162" s="547"/>
    </row>
    <row r="163" spans="3:12" x14ac:dyDescent="0.25">
      <c r="C163" s="540"/>
      <c r="D163" s="117"/>
      <c r="E163" s="120" t="s">
        <v>166</v>
      </c>
      <c r="F163" s="183"/>
      <c r="G163" s="13" t="s">
        <v>165</v>
      </c>
      <c r="H163" s="35"/>
      <c r="I163" s="38"/>
      <c r="J163" s="545"/>
      <c r="K163" s="546"/>
      <c r="L163" s="547"/>
    </row>
    <row r="164" spans="3:12" x14ac:dyDescent="0.25">
      <c r="C164" s="540"/>
      <c r="D164" s="117"/>
      <c r="E164" s="112"/>
      <c r="F164" s="279"/>
      <c r="G164" s="13"/>
      <c r="H164" s="279"/>
      <c r="I164" s="279"/>
      <c r="J164" s="545"/>
      <c r="K164" s="546"/>
      <c r="L164" s="547"/>
    </row>
    <row r="165" spans="3:12" x14ac:dyDescent="0.25">
      <c r="C165" s="540"/>
      <c r="D165" s="117"/>
      <c r="E165" s="120" t="s">
        <v>164</v>
      </c>
      <c r="F165" s="451">
        <v>4</v>
      </c>
      <c r="G165" s="13" t="s">
        <v>13</v>
      </c>
      <c r="H165" s="35"/>
      <c r="I165" s="1"/>
      <c r="J165" s="545"/>
      <c r="K165" s="546"/>
      <c r="L165" s="547"/>
    </row>
    <row r="166" spans="3:12" x14ac:dyDescent="0.25">
      <c r="C166" s="540"/>
      <c r="D166" s="117"/>
      <c r="E166" s="112"/>
      <c r="F166" s="450"/>
      <c r="G166" s="13"/>
      <c r="H166" s="279"/>
      <c r="I166" s="1"/>
      <c r="J166" s="545"/>
      <c r="K166" s="546"/>
      <c r="L166" s="547"/>
    </row>
    <row r="167" spans="3:12" x14ac:dyDescent="0.25">
      <c r="C167" s="540"/>
      <c r="D167" s="117"/>
      <c r="E167" s="120" t="s">
        <v>47</v>
      </c>
      <c r="F167" s="451">
        <v>1</v>
      </c>
      <c r="G167" s="13" t="s">
        <v>13</v>
      </c>
      <c r="H167" s="35"/>
      <c r="I167" s="1"/>
      <c r="J167" s="545"/>
      <c r="K167" s="546"/>
      <c r="L167" s="547"/>
    </row>
    <row r="168" spans="3:12" x14ac:dyDescent="0.25">
      <c r="C168" s="540"/>
      <c r="D168" s="117"/>
      <c r="E168" s="107"/>
      <c r="F168" s="1"/>
      <c r="G168" s="13"/>
      <c r="H168" s="35"/>
      <c r="I168" s="1"/>
      <c r="J168" s="545"/>
      <c r="K168" s="546"/>
      <c r="L168" s="547"/>
    </row>
    <row r="169" spans="3:12" x14ac:dyDescent="0.25">
      <c r="C169" s="540"/>
      <c r="D169" s="117"/>
      <c r="E169" s="108" t="s">
        <v>58</v>
      </c>
      <c r="F169" s="50">
        <f>F163/F165</f>
        <v>0</v>
      </c>
      <c r="G169" s="72" t="s">
        <v>53</v>
      </c>
      <c r="H169" s="35"/>
      <c r="I169" s="1"/>
      <c r="J169" s="545"/>
      <c r="K169" s="546"/>
      <c r="L169" s="547"/>
    </row>
    <row r="170" spans="3:12" x14ac:dyDescent="0.25">
      <c r="C170" s="540"/>
      <c r="D170" s="117"/>
      <c r="E170" s="108"/>
      <c r="F170" s="108"/>
      <c r="G170" s="108"/>
      <c r="H170" s="35"/>
      <c r="I170" s="1"/>
      <c r="J170" s="548"/>
      <c r="K170" s="549"/>
      <c r="L170" s="550"/>
    </row>
    <row r="171" spans="3:12" x14ac:dyDescent="0.25">
      <c r="C171" s="1"/>
      <c r="D171" s="38"/>
      <c r="E171" s="84"/>
      <c r="F171" s="1"/>
      <c r="G171" s="73"/>
      <c r="H171" s="35"/>
      <c r="I171" s="1"/>
      <c r="J171" s="1"/>
      <c r="K171" s="1"/>
      <c r="L171" s="1"/>
    </row>
    <row r="172" spans="3:12" x14ac:dyDescent="0.25">
      <c r="C172" s="540" t="s">
        <v>283</v>
      </c>
      <c r="E172" s="120" t="s">
        <v>163</v>
      </c>
      <c r="F172" s="541"/>
      <c r="G172" s="541"/>
      <c r="H172" s="35"/>
      <c r="I172" s="38" t="s">
        <v>270</v>
      </c>
      <c r="J172" s="542"/>
      <c r="K172" s="543"/>
      <c r="L172" s="544"/>
    </row>
    <row r="173" spans="3:12" x14ac:dyDescent="0.25">
      <c r="C173" s="540"/>
      <c r="E173" s="122"/>
      <c r="F173" s="8"/>
      <c r="G173" s="56"/>
      <c r="H173" s="35"/>
      <c r="I173" s="38"/>
      <c r="J173" s="545"/>
      <c r="K173" s="546"/>
      <c r="L173" s="547"/>
    </row>
    <row r="174" spans="3:12" x14ac:dyDescent="0.25">
      <c r="C174" s="540"/>
      <c r="E174" s="120" t="s">
        <v>166</v>
      </c>
      <c r="F174" s="183"/>
      <c r="G174" s="56" t="s">
        <v>165</v>
      </c>
      <c r="H174" s="35"/>
      <c r="I174" s="38"/>
      <c r="J174" s="545"/>
      <c r="K174" s="546"/>
      <c r="L174" s="547"/>
    </row>
    <row r="175" spans="3:12" x14ac:dyDescent="0.25">
      <c r="C175" s="540"/>
      <c r="E175" s="120"/>
      <c r="F175" s="119"/>
      <c r="G175" s="56"/>
      <c r="H175" s="35"/>
      <c r="I175" s="279"/>
      <c r="J175" s="545"/>
      <c r="K175" s="546"/>
      <c r="L175" s="547"/>
    </row>
    <row r="176" spans="3:12" x14ac:dyDescent="0.25">
      <c r="C176" s="540"/>
      <c r="E176" s="120" t="s">
        <v>164</v>
      </c>
      <c r="F176" s="451">
        <v>1</v>
      </c>
      <c r="G176" s="72" t="s">
        <v>13</v>
      </c>
      <c r="H176" s="35"/>
      <c r="I176" s="1"/>
      <c r="J176" s="545"/>
      <c r="K176" s="546"/>
      <c r="L176" s="547"/>
    </row>
    <row r="177" spans="3:12" x14ac:dyDescent="0.25">
      <c r="C177" s="540"/>
      <c r="E177" s="120"/>
      <c r="F177" s="450"/>
      <c r="G177" s="72"/>
      <c r="H177" s="118"/>
      <c r="I177" s="1"/>
      <c r="J177" s="545"/>
      <c r="K177" s="546"/>
      <c r="L177" s="547"/>
    </row>
    <row r="178" spans="3:12" x14ac:dyDescent="0.25">
      <c r="C178" s="540"/>
      <c r="E178" s="120" t="s">
        <v>47</v>
      </c>
      <c r="F178" s="451">
        <v>1</v>
      </c>
      <c r="G178" s="72" t="s">
        <v>13</v>
      </c>
      <c r="H178" s="35"/>
      <c r="I178" s="1"/>
      <c r="J178" s="545"/>
      <c r="K178" s="546"/>
      <c r="L178" s="547"/>
    </row>
    <row r="179" spans="3:12" x14ac:dyDescent="0.25">
      <c r="C179" s="540"/>
      <c r="D179" s="38"/>
      <c r="E179" s="84"/>
      <c r="F179" s="1"/>
      <c r="G179" s="38"/>
      <c r="H179" s="35"/>
      <c r="I179" s="1"/>
      <c r="J179" s="545"/>
      <c r="K179" s="546"/>
      <c r="L179" s="547"/>
    </row>
    <row r="180" spans="3:12" x14ac:dyDescent="0.25">
      <c r="C180" s="540"/>
      <c r="E180" s="108" t="s">
        <v>58</v>
      </c>
      <c r="F180" s="50">
        <f>F174/F176</f>
        <v>0</v>
      </c>
      <c r="G180" s="72" t="s">
        <v>53</v>
      </c>
      <c r="H180" s="35"/>
      <c r="I180" s="1"/>
      <c r="J180" s="545"/>
      <c r="K180" s="546"/>
      <c r="L180" s="547"/>
    </row>
    <row r="181" spans="3:12" x14ac:dyDescent="0.25">
      <c r="C181" s="540"/>
      <c r="E181" s="108"/>
      <c r="F181" s="108"/>
      <c r="G181" s="108"/>
      <c r="H181" s="108"/>
      <c r="I181" s="1"/>
      <c r="J181" s="548"/>
      <c r="K181" s="549"/>
      <c r="L181" s="550"/>
    </row>
    <row r="182" spans="3:12" x14ac:dyDescent="0.25">
      <c r="C182" s="279"/>
      <c r="E182" s="84"/>
      <c r="F182" s="1"/>
      <c r="G182" s="38"/>
      <c r="H182" s="35"/>
      <c r="I182" s="1"/>
      <c r="J182" s="1"/>
      <c r="K182" s="1"/>
      <c r="L182" s="1"/>
    </row>
    <row r="183" spans="3:12" x14ac:dyDescent="0.25">
      <c r="C183" s="540" t="s">
        <v>284</v>
      </c>
      <c r="E183" s="120" t="s">
        <v>163</v>
      </c>
      <c r="F183" s="541"/>
      <c r="G183" s="541"/>
      <c r="H183" s="35"/>
      <c r="I183" s="38" t="s">
        <v>270</v>
      </c>
      <c r="J183" s="542"/>
      <c r="K183" s="543"/>
      <c r="L183" s="544"/>
    </row>
    <row r="184" spans="3:12" x14ac:dyDescent="0.25">
      <c r="C184" s="540"/>
      <c r="E184" s="122"/>
      <c r="F184" s="8"/>
      <c r="G184" s="56"/>
      <c r="H184" s="35"/>
      <c r="I184" s="38"/>
      <c r="J184" s="545"/>
      <c r="K184" s="546"/>
      <c r="L184" s="547"/>
    </row>
    <row r="185" spans="3:12" x14ac:dyDescent="0.25">
      <c r="C185" s="540"/>
      <c r="E185" s="120" t="s">
        <v>45</v>
      </c>
      <c r="F185" s="183"/>
      <c r="G185" s="56" t="s">
        <v>165</v>
      </c>
      <c r="H185" s="35"/>
      <c r="I185" s="38"/>
      <c r="J185" s="545"/>
      <c r="K185" s="546"/>
      <c r="L185" s="547"/>
    </row>
    <row r="186" spans="3:12" x14ac:dyDescent="0.25">
      <c r="C186" s="540"/>
      <c r="E186" s="120"/>
      <c r="F186" s="120"/>
      <c r="G186" s="120"/>
      <c r="H186" s="35"/>
      <c r="I186" s="279"/>
      <c r="J186" s="545"/>
      <c r="K186" s="546"/>
      <c r="L186" s="547"/>
    </row>
    <row r="187" spans="3:12" x14ac:dyDescent="0.25">
      <c r="C187" s="540"/>
      <c r="E187" s="120" t="s">
        <v>164</v>
      </c>
      <c r="F187" s="451">
        <v>4</v>
      </c>
      <c r="G187" s="72" t="s">
        <v>13</v>
      </c>
      <c r="H187" s="35"/>
      <c r="I187" s="1"/>
      <c r="J187" s="545"/>
      <c r="K187" s="546"/>
      <c r="L187" s="547"/>
    </row>
    <row r="188" spans="3:12" x14ac:dyDescent="0.25">
      <c r="C188" s="540"/>
      <c r="E188" s="120"/>
      <c r="F188" s="450"/>
      <c r="G188" s="120"/>
      <c r="H188" s="35"/>
      <c r="I188" s="1"/>
      <c r="J188" s="545"/>
      <c r="K188" s="546"/>
      <c r="L188" s="547"/>
    </row>
    <row r="189" spans="3:12" x14ac:dyDescent="0.25">
      <c r="C189" s="540"/>
      <c r="E189" s="120" t="s">
        <v>47</v>
      </c>
      <c r="F189" s="451">
        <v>1</v>
      </c>
      <c r="G189" s="72" t="s">
        <v>13</v>
      </c>
      <c r="H189" s="35"/>
      <c r="I189" s="1"/>
      <c r="J189" s="545"/>
      <c r="K189" s="546"/>
      <c r="L189" s="547"/>
    </row>
    <row r="190" spans="3:12" x14ac:dyDescent="0.25">
      <c r="C190" s="540"/>
      <c r="E190" s="84"/>
      <c r="F190" s="1"/>
      <c r="G190" s="38"/>
      <c r="H190" s="35"/>
      <c r="I190" s="1"/>
      <c r="J190" s="545"/>
      <c r="K190" s="546"/>
      <c r="L190" s="547"/>
    </row>
    <row r="191" spans="3:12" x14ac:dyDescent="0.25">
      <c r="C191" s="540"/>
      <c r="E191" s="108" t="s">
        <v>58</v>
      </c>
      <c r="F191" s="50">
        <f>F185/F187</f>
        <v>0</v>
      </c>
      <c r="G191" s="72" t="s">
        <v>53</v>
      </c>
      <c r="H191" s="35"/>
      <c r="I191" s="1"/>
      <c r="J191" s="545"/>
      <c r="K191" s="546"/>
      <c r="L191" s="547"/>
    </row>
    <row r="192" spans="3:12" x14ac:dyDescent="0.25">
      <c r="C192" s="540"/>
      <c r="D192" s="38"/>
      <c r="E192" s="84"/>
      <c r="F192" s="1"/>
      <c r="G192" s="38"/>
      <c r="H192" s="35"/>
      <c r="I192" s="1"/>
      <c r="J192" s="548"/>
      <c r="K192" s="549"/>
      <c r="L192" s="550"/>
    </row>
    <row r="193" spans="3:12" x14ac:dyDescent="0.25">
      <c r="C193" s="38"/>
      <c r="D193" s="38"/>
      <c r="E193" s="38"/>
      <c r="F193" s="38"/>
      <c r="G193" s="38"/>
      <c r="H193" s="38"/>
      <c r="I193" s="38"/>
      <c r="J193" s="38"/>
      <c r="K193" s="38"/>
      <c r="L193" s="38"/>
    </row>
    <row r="194" spans="3:12" x14ac:dyDescent="0.25">
      <c r="C194" s="540" t="s">
        <v>285</v>
      </c>
      <c r="E194" s="120" t="s">
        <v>163</v>
      </c>
      <c r="F194" s="541"/>
      <c r="G194" s="541"/>
      <c r="H194" s="35"/>
      <c r="I194" s="38" t="s">
        <v>270</v>
      </c>
      <c r="J194" s="542"/>
      <c r="K194" s="543"/>
      <c r="L194" s="544"/>
    </row>
    <row r="195" spans="3:12" x14ac:dyDescent="0.25">
      <c r="C195" s="540"/>
      <c r="E195" s="122"/>
      <c r="F195" s="8"/>
      <c r="G195" s="56"/>
      <c r="H195" s="35"/>
      <c r="I195" s="38"/>
      <c r="J195" s="545"/>
      <c r="K195" s="546"/>
      <c r="L195" s="547"/>
    </row>
    <row r="196" spans="3:12" x14ac:dyDescent="0.25">
      <c r="C196" s="540"/>
      <c r="E196" s="120" t="s">
        <v>45</v>
      </c>
      <c r="F196" s="183"/>
      <c r="G196" s="56" t="s">
        <v>165</v>
      </c>
      <c r="H196" s="35"/>
      <c r="I196" s="38"/>
      <c r="J196" s="545"/>
      <c r="K196" s="546"/>
      <c r="L196" s="547"/>
    </row>
    <row r="197" spans="3:12" x14ac:dyDescent="0.25">
      <c r="C197" s="540"/>
      <c r="E197" s="120"/>
      <c r="F197" s="120"/>
      <c r="G197" s="120"/>
      <c r="H197" s="35"/>
      <c r="I197" s="279"/>
      <c r="J197" s="545"/>
      <c r="K197" s="546"/>
      <c r="L197" s="547"/>
    </row>
    <row r="198" spans="3:12" x14ac:dyDescent="0.25">
      <c r="C198" s="540"/>
      <c r="E198" s="120" t="s">
        <v>164</v>
      </c>
      <c r="F198" s="451">
        <v>1</v>
      </c>
      <c r="G198" s="72" t="s">
        <v>13</v>
      </c>
      <c r="H198" s="35"/>
      <c r="I198" s="1"/>
      <c r="J198" s="545"/>
      <c r="K198" s="546"/>
      <c r="L198" s="547"/>
    </row>
    <row r="199" spans="3:12" x14ac:dyDescent="0.25">
      <c r="C199" s="540"/>
      <c r="E199" s="120"/>
      <c r="F199" s="450"/>
      <c r="G199" s="120"/>
      <c r="H199" s="35"/>
      <c r="I199" s="1"/>
      <c r="J199" s="545"/>
      <c r="K199" s="546"/>
      <c r="L199" s="547"/>
    </row>
    <row r="200" spans="3:12" x14ac:dyDescent="0.25">
      <c r="C200" s="540"/>
      <c r="E200" s="120" t="s">
        <v>47</v>
      </c>
      <c r="F200" s="451">
        <v>1</v>
      </c>
      <c r="G200" s="72" t="s">
        <v>13</v>
      </c>
      <c r="H200" s="35"/>
      <c r="I200" s="1"/>
      <c r="J200" s="545"/>
      <c r="K200" s="546"/>
      <c r="L200" s="547"/>
    </row>
    <row r="201" spans="3:12" x14ac:dyDescent="0.25">
      <c r="C201" s="540"/>
      <c r="E201" s="84"/>
      <c r="F201" s="1"/>
      <c r="G201" s="38"/>
      <c r="H201" s="35"/>
      <c r="I201" s="1"/>
      <c r="J201" s="545"/>
      <c r="K201" s="546"/>
      <c r="L201" s="547"/>
    </row>
    <row r="202" spans="3:12" x14ac:dyDescent="0.25">
      <c r="C202" s="540"/>
      <c r="E202" s="108" t="s">
        <v>58</v>
      </c>
      <c r="F202" s="50">
        <f>F196/F198</f>
        <v>0</v>
      </c>
      <c r="G202" s="72" t="s">
        <v>53</v>
      </c>
      <c r="H202" s="35"/>
      <c r="I202" s="1"/>
      <c r="J202" s="545"/>
      <c r="K202" s="546"/>
      <c r="L202" s="547"/>
    </row>
    <row r="203" spans="3:12" x14ac:dyDescent="0.25">
      <c r="C203" s="540"/>
      <c r="D203" s="38"/>
      <c r="E203" s="84"/>
      <c r="F203" s="1"/>
      <c r="G203" s="38"/>
      <c r="H203" s="35"/>
      <c r="I203" s="1"/>
      <c r="J203" s="548"/>
      <c r="K203" s="549"/>
      <c r="L203" s="550"/>
    </row>
    <row r="204" spans="3:12" x14ac:dyDescent="0.25">
      <c r="C204" s="279"/>
      <c r="E204" s="279"/>
      <c r="F204" s="279"/>
      <c r="G204" s="279"/>
      <c r="H204" s="14"/>
      <c r="I204" s="279"/>
      <c r="J204" s="279"/>
      <c r="K204" s="279"/>
      <c r="L204" s="279"/>
    </row>
    <row r="205" spans="3:12" x14ac:dyDescent="0.25">
      <c r="C205" s="540" t="s">
        <v>286</v>
      </c>
      <c r="E205" s="120" t="s">
        <v>163</v>
      </c>
      <c r="F205" s="541"/>
      <c r="G205" s="541"/>
      <c r="H205" s="35"/>
      <c r="I205" s="38" t="s">
        <v>270</v>
      </c>
      <c r="J205" s="542"/>
      <c r="K205" s="543"/>
      <c r="L205" s="544"/>
    </row>
    <row r="206" spans="3:12" x14ac:dyDescent="0.25">
      <c r="C206" s="540"/>
      <c r="E206" s="122"/>
      <c r="F206" s="8"/>
      <c r="G206" s="56"/>
      <c r="H206" s="35"/>
      <c r="I206" s="38"/>
      <c r="J206" s="545"/>
      <c r="K206" s="546"/>
      <c r="L206" s="547"/>
    </row>
    <row r="207" spans="3:12" x14ac:dyDescent="0.25">
      <c r="C207" s="540"/>
      <c r="E207" s="120" t="s">
        <v>45</v>
      </c>
      <c r="F207" s="183"/>
      <c r="G207" s="56" t="s">
        <v>165</v>
      </c>
      <c r="H207" s="35"/>
      <c r="I207" s="38"/>
      <c r="J207" s="545"/>
      <c r="K207" s="546"/>
      <c r="L207" s="547"/>
    </row>
    <row r="208" spans="3:12" x14ac:dyDescent="0.25">
      <c r="C208" s="540"/>
      <c r="E208" s="120"/>
      <c r="F208" s="120"/>
      <c r="G208" s="120"/>
      <c r="H208" s="35"/>
      <c r="I208" s="279"/>
      <c r="J208" s="545"/>
      <c r="K208" s="546"/>
      <c r="L208" s="547"/>
    </row>
    <row r="209" spans="3:12" x14ac:dyDescent="0.25">
      <c r="C209" s="540"/>
      <c r="E209" s="120" t="s">
        <v>164</v>
      </c>
      <c r="F209" s="451">
        <v>1</v>
      </c>
      <c r="G209" s="72" t="s">
        <v>13</v>
      </c>
      <c r="H209" s="35"/>
      <c r="I209" s="1"/>
      <c r="J209" s="545"/>
      <c r="K209" s="546"/>
      <c r="L209" s="547"/>
    </row>
    <row r="210" spans="3:12" x14ac:dyDescent="0.25">
      <c r="C210" s="540"/>
      <c r="E210" s="120"/>
      <c r="F210" s="450"/>
      <c r="G210" s="120"/>
      <c r="H210" s="35"/>
      <c r="I210" s="1"/>
      <c r="J210" s="545"/>
      <c r="K210" s="546"/>
      <c r="L210" s="547"/>
    </row>
    <row r="211" spans="3:12" x14ac:dyDescent="0.25">
      <c r="C211" s="540"/>
      <c r="E211" s="120" t="s">
        <v>47</v>
      </c>
      <c r="F211" s="451">
        <v>1</v>
      </c>
      <c r="G211" s="72" t="s">
        <v>13</v>
      </c>
      <c r="H211" s="35"/>
      <c r="I211" s="1"/>
      <c r="J211" s="545"/>
      <c r="K211" s="546"/>
      <c r="L211" s="547"/>
    </row>
    <row r="212" spans="3:12" x14ac:dyDescent="0.25">
      <c r="C212" s="540"/>
      <c r="E212" s="84"/>
      <c r="F212" s="1"/>
      <c r="G212" s="38"/>
      <c r="H212" s="35"/>
      <c r="I212" s="1"/>
      <c r="J212" s="545"/>
      <c r="K212" s="546"/>
      <c r="L212" s="547"/>
    </row>
    <row r="213" spans="3:12" x14ac:dyDescent="0.25">
      <c r="C213" s="540"/>
      <c r="E213" s="108" t="s">
        <v>58</v>
      </c>
      <c r="F213" s="50">
        <f>F207/F209</f>
        <v>0</v>
      </c>
      <c r="G213" s="72" t="s">
        <v>53</v>
      </c>
      <c r="H213" s="35"/>
      <c r="I213" s="1"/>
      <c r="J213" s="545"/>
      <c r="K213" s="546"/>
      <c r="L213" s="547"/>
    </row>
    <row r="214" spans="3:12" x14ac:dyDescent="0.25">
      <c r="C214" s="540"/>
      <c r="D214" s="38"/>
      <c r="E214" s="84"/>
      <c r="F214" s="1"/>
      <c r="G214" s="38"/>
      <c r="H214" s="35"/>
      <c r="I214" s="1"/>
      <c r="J214" s="548"/>
      <c r="K214" s="549"/>
      <c r="L214" s="550"/>
    </row>
    <row r="215" spans="3:12" x14ac:dyDescent="0.25">
      <c r="C215" s="279"/>
      <c r="E215" s="279"/>
      <c r="F215" s="279"/>
      <c r="G215" s="279"/>
      <c r="H215" s="14"/>
      <c r="I215" s="279"/>
      <c r="J215" s="279"/>
      <c r="K215" s="279"/>
      <c r="L215" s="279"/>
    </row>
    <row r="216" spans="3:12" x14ac:dyDescent="0.25">
      <c r="C216" s="540" t="s">
        <v>287</v>
      </c>
      <c r="E216" s="120" t="s">
        <v>163</v>
      </c>
      <c r="F216" s="541"/>
      <c r="G216" s="541"/>
      <c r="H216" s="35"/>
      <c r="I216" s="38" t="s">
        <v>270</v>
      </c>
      <c r="J216" s="542"/>
      <c r="K216" s="543"/>
      <c r="L216" s="544"/>
    </row>
    <row r="217" spans="3:12" x14ac:dyDescent="0.25">
      <c r="C217" s="540"/>
      <c r="E217" s="122"/>
      <c r="F217" s="8"/>
      <c r="G217" s="56"/>
      <c r="H217" s="35"/>
      <c r="I217" s="38"/>
      <c r="J217" s="545"/>
      <c r="K217" s="546"/>
      <c r="L217" s="547"/>
    </row>
    <row r="218" spans="3:12" x14ac:dyDescent="0.25">
      <c r="C218" s="540"/>
      <c r="E218" s="120" t="s">
        <v>45</v>
      </c>
      <c r="F218" s="183"/>
      <c r="G218" s="56" t="s">
        <v>165</v>
      </c>
      <c r="H218" s="35"/>
      <c r="I218" s="38"/>
      <c r="J218" s="545"/>
      <c r="K218" s="546"/>
      <c r="L218" s="547"/>
    </row>
    <row r="219" spans="3:12" x14ac:dyDescent="0.25">
      <c r="C219" s="540"/>
      <c r="E219" s="120"/>
      <c r="F219" s="120"/>
      <c r="G219" s="120"/>
      <c r="H219" s="35"/>
      <c r="I219" s="279"/>
      <c r="J219" s="545"/>
      <c r="K219" s="546"/>
      <c r="L219" s="547"/>
    </row>
    <row r="220" spans="3:12" x14ac:dyDescent="0.25">
      <c r="C220" s="540"/>
      <c r="E220" s="120" t="s">
        <v>164</v>
      </c>
      <c r="F220" s="451">
        <v>1</v>
      </c>
      <c r="G220" s="72" t="s">
        <v>13</v>
      </c>
      <c r="H220" s="35"/>
      <c r="I220" s="1"/>
      <c r="J220" s="545"/>
      <c r="K220" s="546"/>
      <c r="L220" s="547"/>
    </row>
    <row r="221" spans="3:12" x14ac:dyDescent="0.25">
      <c r="C221" s="540"/>
      <c r="E221" s="120"/>
      <c r="F221" s="450"/>
      <c r="G221" s="120"/>
      <c r="H221" s="35"/>
      <c r="I221" s="1"/>
      <c r="J221" s="545"/>
      <c r="K221" s="546"/>
      <c r="L221" s="547"/>
    </row>
    <row r="222" spans="3:12" x14ac:dyDescent="0.25">
      <c r="C222" s="540"/>
      <c r="E222" s="120" t="s">
        <v>47</v>
      </c>
      <c r="F222" s="451">
        <v>1</v>
      </c>
      <c r="G222" s="72" t="s">
        <v>13</v>
      </c>
      <c r="H222" s="35"/>
      <c r="I222" s="1"/>
      <c r="J222" s="545"/>
      <c r="K222" s="546"/>
      <c r="L222" s="547"/>
    </row>
    <row r="223" spans="3:12" x14ac:dyDescent="0.25">
      <c r="C223" s="540"/>
      <c r="E223" s="84"/>
      <c r="F223" s="1"/>
      <c r="G223" s="38"/>
      <c r="H223" s="35"/>
      <c r="I223" s="1"/>
      <c r="J223" s="545"/>
      <c r="K223" s="546"/>
      <c r="L223" s="547"/>
    </row>
    <row r="224" spans="3:12" x14ac:dyDescent="0.25">
      <c r="C224" s="540"/>
      <c r="E224" s="108" t="s">
        <v>58</v>
      </c>
      <c r="F224" s="50">
        <f>F218/F220</f>
        <v>0</v>
      </c>
      <c r="G224" s="72" t="s">
        <v>53</v>
      </c>
      <c r="H224" s="35"/>
      <c r="I224" s="1"/>
      <c r="J224" s="545"/>
      <c r="K224" s="546"/>
      <c r="L224" s="547"/>
    </row>
    <row r="225" spans="3:12" x14ac:dyDescent="0.25">
      <c r="C225" s="540"/>
      <c r="D225" s="38"/>
      <c r="E225" s="84"/>
      <c r="F225" s="1"/>
      <c r="G225" s="38"/>
      <c r="H225" s="35"/>
      <c r="I225" s="1"/>
      <c r="J225" s="548"/>
      <c r="K225" s="549"/>
      <c r="L225" s="550"/>
    </row>
    <row r="226" spans="3:12" x14ac:dyDescent="0.25">
      <c r="C226" s="279"/>
      <c r="E226" s="279"/>
      <c r="F226" s="279"/>
      <c r="G226" s="279"/>
      <c r="H226" s="14"/>
      <c r="I226" s="279"/>
      <c r="J226" s="279"/>
      <c r="K226" s="279"/>
      <c r="L226" s="279"/>
    </row>
    <row r="227" spans="3:12" x14ac:dyDescent="0.25">
      <c r="C227" s="540" t="s">
        <v>288</v>
      </c>
      <c r="E227" s="120" t="s">
        <v>163</v>
      </c>
      <c r="F227" s="541"/>
      <c r="G227" s="541"/>
      <c r="H227" s="35"/>
      <c r="I227" s="38" t="s">
        <v>270</v>
      </c>
      <c r="J227" s="542"/>
      <c r="K227" s="543"/>
      <c r="L227" s="544"/>
    </row>
    <row r="228" spans="3:12" x14ac:dyDescent="0.25">
      <c r="C228" s="540"/>
      <c r="E228" s="122"/>
      <c r="F228" s="8"/>
      <c r="G228" s="56"/>
      <c r="H228" s="35"/>
      <c r="I228" s="38"/>
      <c r="J228" s="545"/>
      <c r="K228" s="546"/>
      <c r="L228" s="547"/>
    </row>
    <row r="229" spans="3:12" x14ac:dyDescent="0.25">
      <c r="C229" s="540"/>
      <c r="E229" s="120" t="s">
        <v>45</v>
      </c>
      <c r="F229" s="183"/>
      <c r="G229" s="56" t="s">
        <v>165</v>
      </c>
      <c r="H229" s="35"/>
      <c r="I229" s="38"/>
      <c r="J229" s="545"/>
      <c r="K229" s="546"/>
      <c r="L229" s="547"/>
    </row>
    <row r="230" spans="3:12" x14ac:dyDescent="0.25">
      <c r="C230" s="540"/>
      <c r="E230" s="120"/>
      <c r="F230" s="120"/>
      <c r="G230" s="120"/>
      <c r="H230" s="35"/>
      <c r="I230" s="279"/>
      <c r="J230" s="545"/>
      <c r="K230" s="546"/>
      <c r="L230" s="547"/>
    </row>
    <row r="231" spans="3:12" x14ac:dyDescent="0.25">
      <c r="C231" s="540"/>
      <c r="E231" s="120" t="s">
        <v>164</v>
      </c>
      <c r="F231" s="451">
        <v>1</v>
      </c>
      <c r="G231" s="72" t="s">
        <v>13</v>
      </c>
      <c r="H231" s="35"/>
      <c r="I231" s="1"/>
      <c r="J231" s="545"/>
      <c r="K231" s="546"/>
      <c r="L231" s="547"/>
    </row>
    <row r="232" spans="3:12" x14ac:dyDescent="0.25">
      <c r="C232" s="540"/>
      <c r="E232" s="120"/>
      <c r="F232" s="450"/>
      <c r="G232" s="120"/>
      <c r="H232" s="35"/>
      <c r="I232" s="1"/>
      <c r="J232" s="545"/>
      <c r="K232" s="546"/>
      <c r="L232" s="547"/>
    </row>
    <row r="233" spans="3:12" x14ac:dyDescent="0.25">
      <c r="C233" s="540"/>
      <c r="E233" s="120" t="s">
        <v>47</v>
      </c>
      <c r="F233" s="451">
        <v>1</v>
      </c>
      <c r="G233" s="72" t="s">
        <v>13</v>
      </c>
      <c r="H233" s="35"/>
      <c r="I233" s="1"/>
      <c r="J233" s="545"/>
      <c r="K233" s="546"/>
      <c r="L233" s="547"/>
    </row>
    <row r="234" spans="3:12" x14ac:dyDescent="0.25">
      <c r="C234" s="540"/>
      <c r="E234" s="84"/>
      <c r="F234" s="1"/>
      <c r="G234" s="38"/>
      <c r="H234" s="35"/>
      <c r="I234" s="1"/>
      <c r="J234" s="545"/>
      <c r="K234" s="546"/>
      <c r="L234" s="547"/>
    </row>
    <row r="235" spans="3:12" x14ac:dyDescent="0.25">
      <c r="C235" s="540"/>
      <c r="E235" s="108" t="s">
        <v>58</v>
      </c>
      <c r="F235" s="50">
        <f>F229/F231</f>
        <v>0</v>
      </c>
      <c r="G235" s="72" t="s">
        <v>53</v>
      </c>
      <c r="H235" s="35"/>
      <c r="I235" s="1"/>
      <c r="J235" s="545"/>
      <c r="K235" s="546"/>
      <c r="L235" s="547"/>
    </row>
    <row r="236" spans="3:12" x14ac:dyDescent="0.25">
      <c r="C236" s="540"/>
      <c r="D236" s="38"/>
      <c r="E236" s="84"/>
      <c r="F236" s="1"/>
      <c r="G236" s="38"/>
      <c r="H236" s="35"/>
      <c r="I236" s="1"/>
      <c r="J236" s="548"/>
      <c r="K236" s="549"/>
      <c r="L236" s="550"/>
    </row>
    <row r="237" spans="3:12" x14ac:dyDescent="0.25">
      <c r="C237" s="279"/>
      <c r="E237" s="279"/>
      <c r="F237" s="279"/>
      <c r="G237" s="279"/>
      <c r="H237" s="14"/>
      <c r="I237" s="279"/>
      <c r="J237" s="279"/>
      <c r="K237" s="279"/>
      <c r="L237" s="279"/>
    </row>
    <row r="238" spans="3:12" x14ac:dyDescent="0.25">
      <c r="C238" s="540" t="s">
        <v>289</v>
      </c>
      <c r="E238" s="120" t="s">
        <v>163</v>
      </c>
      <c r="F238" s="541"/>
      <c r="G238" s="541"/>
      <c r="H238" s="35"/>
      <c r="I238" s="38" t="s">
        <v>270</v>
      </c>
      <c r="J238" s="542"/>
      <c r="K238" s="543"/>
      <c r="L238" s="544"/>
    </row>
    <row r="239" spans="3:12" x14ac:dyDescent="0.25">
      <c r="C239" s="540"/>
      <c r="E239" s="122"/>
      <c r="F239" s="8"/>
      <c r="G239" s="56"/>
      <c r="H239" s="35"/>
      <c r="I239" s="38"/>
      <c r="J239" s="545"/>
      <c r="K239" s="546"/>
      <c r="L239" s="547"/>
    </row>
    <row r="240" spans="3:12" x14ac:dyDescent="0.25">
      <c r="C240" s="540"/>
      <c r="E240" s="120" t="s">
        <v>45</v>
      </c>
      <c r="F240" s="183"/>
      <c r="G240" s="56" t="s">
        <v>165</v>
      </c>
      <c r="H240" s="35"/>
      <c r="I240" s="38"/>
      <c r="J240" s="545"/>
      <c r="K240" s="546"/>
      <c r="L240" s="547"/>
    </row>
    <row r="241" spans="3:12" x14ac:dyDescent="0.25">
      <c r="C241" s="540"/>
      <c r="E241" s="120"/>
      <c r="F241" s="120"/>
      <c r="G241" s="120"/>
      <c r="H241" s="35"/>
      <c r="I241" s="279"/>
      <c r="J241" s="545"/>
      <c r="K241" s="546"/>
      <c r="L241" s="547"/>
    </row>
    <row r="242" spans="3:12" x14ac:dyDescent="0.25">
      <c r="C242" s="540"/>
      <c r="E242" s="120" t="s">
        <v>164</v>
      </c>
      <c r="F242" s="451">
        <v>1</v>
      </c>
      <c r="G242" s="72" t="s">
        <v>13</v>
      </c>
      <c r="H242" s="35"/>
      <c r="I242" s="1"/>
      <c r="J242" s="545"/>
      <c r="K242" s="546"/>
      <c r="L242" s="547"/>
    </row>
    <row r="243" spans="3:12" x14ac:dyDescent="0.25">
      <c r="C243" s="540"/>
      <c r="E243" s="120"/>
      <c r="F243" s="450"/>
      <c r="G243" s="120"/>
      <c r="H243" s="35"/>
      <c r="I243" s="1"/>
      <c r="J243" s="545"/>
      <c r="K243" s="546"/>
      <c r="L243" s="547"/>
    </row>
    <row r="244" spans="3:12" x14ac:dyDescent="0.25">
      <c r="C244" s="540"/>
      <c r="E244" s="120" t="s">
        <v>47</v>
      </c>
      <c r="F244" s="451">
        <v>1</v>
      </c>
      <c r="G244" s="72" t="s">
        <v>13</v>
      </c>
      <c r="H244" s="35"/>
      <c r="I244" s="1"/>
      <c r="J244" s="545"/>
      <c r="K244" s="546"/>
      <c r="L244" s="547"/>
    </row>
    <row r="245" spans="3:12" x14ac:dyDescent="0.25">
      <c r="C245" s="540"/>
      <c r="E245" s="84"/>
      <c r="F245" s="1"/>
      <c r="G245" s="38"/>
      <c r="H245" s="35"/>
      <c r="I245" s="1"/>
      <c r="J245" s="545"/>
      <c r="K245" s="546"/>
      <c r="L245" s="547"/>
    </row>
    <row r="246" spans="3:12" x14ac:dyDescent="0.25">
      <c r="C246" s="540"/>
      <c r="E246" s="108" t="s">
        <v>58</v>
      </c>
      <c r="F246" s="50">
        <f>F240/F242</f>
        <v>0</v>
      </c>
      <c r="G246" s="72" t="s">
        <v>53</v>
      </c>
      <c r="H246" s="35"/>
      <c r="I246" s="1"/>
      <c r="J246" s="545"/>
      <c r="K246" s="546"/>
      <c r="L246" s="547"/>
    </row>
    <row r="247" spans="3:12" x14ac:dyDescent="0.25">
      <c r="C247" s="540"/>
      <c r="D247" s="38"/>
      <c r="E247" s="84"/>
      <c r="F247" s="1"/>
      <c r="G247" s="38"/>
      <c r="H247" s="35"/>
      <c r="I247" s="1"/>
      <c r="J247" s="548"/>
      <c r="K247" s="549"/>
      <c r="L247" s="550"/>
    </row>
    <row r="248" spans="3:12" x14ac:dyDescent="0.25">
      <c r="C248" s="279"/>
      <c r="E248" s="279"/>
      <c r="F248" s="279"/>
      <c r="G248" s="279"/>
      <c r="H248" s="14"/>
      <c r="I248" s="279"/>
      <c r="J248" s="279"/>
      <c r="K248" s="279"/>
      <c r="L248" s="279"/>
    </row>
    <row r="249" spans="3:12" x14ac:dyDescent="0.25">
      <c r="C249" s="540" t="s">
        <v>290</v>
      </c>
      <c r="E249" s="120" t="s">
        <v>163</v>
      </c>
      <c r="F249" s="541"/>
      <c r="G249" s="541"/>
      <c r="H249" s="35"/>
      <c r="I249" s="38" t="s">
        <v>270</v>
      </c>
      <c r="J249" s="542"/>
      <c r="K249" s="543"/>
      <c r="L249" s="544"/>
    </row>
    <row r="250" spans="3:12" x14ac:dyDescent="0.25">
      <c r="C250" s="540"/>
      <c r="E250" s="122"/>
      <c r="F250" s="8"/>
      <c r="G250" s="56"/>
      <c r="H250" s="35"/>
      <c r="I250" s="38"/>
      <c r="J250" s="545"/>
      <c r="K250" s="546"/>
      <c r="L250" s="547"/>
    </row>
    <row r="251" spans="3:12" x14ac:dyDescent="0.25">
      <c r="C251" s="540"/>
      <c r="E251" s="120" t="s">
        <v>45</v>
      </c>
      <c r="F251" s="183"/>
      <c r="G251" s="56" t="s">
        <v>165</v>
      </c>
      <c r="H251" s="35"/>
      <c r="I251" s="38"/>
      <c r="J251" s="545"/>
      <c r="K251" s="546"/>
      <c r="L251" s="547"/>
    </row>
    <row r="252" spans="3:12" x14ac:dyDescent="0.25">
      <c r="C252" s="540"/>
      <c r="E252" s="120"/>
      <c r="F252" s="120"/>
      <c r="G252" s="120"/>
      <c r="H252" s="35"/>
      <c r="I252" s="279"/>
      <c r="J252" s="545"/>
      <c r="K252" s="546"/>
      <c r="L252" s="547"/>
    </row>
    <row r="253" spans="3:12" x14ac:dyDescent="0.25">
      <c r="C253" s="540"/>
      <c r="E253" s="120" t="s">
        <v>164</v>
      </c>
      <c r="F253" s="451">
        <v>1</v>
      </c>
      <c r="G253" s="72" t="s">
        <v>13</v>
      </c>
      <c r="H253" s="35"/>
      <c r="I253" s="1"/>
      <c r="J253" s="545"/>
      <c r="K253" s="546"/>
      <c r="L253" s="547"/>
    </row>
    <row r="254" spans="3:12" x14ac:dyDescent="0.25">
      <c r="C254" s="540"/>
      <c r="E254" s="120"/>
      <c r="F254" s="450"/>
      <c r="G254" s="120"/>
      <c r="H254" s="35"/>
      <c r="I254" s="1"/>
      <c r="J254" s="545"/>
      <c r="K254" s="546"/>
      <c r="L254" s="547"/>
    </row>
    <row r="255" spans="3:12" x14ac:dyDescent="0.25">
      <c r="C255" s="540"/>
      <c r="E255" s="120" t="s">
        <v>47</v>
      </c>
      <c r="F255" s="451">
        <v>1</v>
      </c>
      <c r="G255" s="72" t="s">
        <v>13</v>
      </c>
      <c r="H255" s="35"/>
      <c r="I255" s="1"/>
      <c r="J255" s="545"/>
      <c r="K255" s="546"/>
      <c r="L255" s="547"/>
    </row>
    <row r="256" spans="3:12" x14ac:dyDescent="0.25">
      <c r="C256" s="540"/>
      <c r="E256" s="84"/>
      <c r="F256" s="1"/>
      <c r="G256" s="38"/>
      <c r="H256" s="35"/>
      <c r="I256" s="1"/>
      <c r="J256" s="545"/>
      <c r="K256" s="546"/>
      <c r="L256" s="547"/>
    </row>
    <row r="257" spans="3:12" x14ac:dyDescent="0.25">
      <c r="C257" s="540"/>
      <c r="E257" s="108" t="s">
        <v>58</v>
      </c>
      <c r="F257" s="50">
        <f>F251/F253</f>
        <v>0</v>
      </c>
      <c r="G257" s="72" t="s">
        <v>53</v>
      </c>
      <c r="H257" s="35"/>
      <c r="I257" s="1"/>
      <c r="J257" s="545"/>
      <c r="K257" s="546"/>
      <c r="L257" s="547"/>
    </row>
    <row r="258" spans="3:12" x14ac:dyDescent="0.25">
      <c r="C258" s="540"/>
      <c r="D258" s="38"/>
      <c r="E258" s="84"/>
      <c r="F258" s="1"/>
      <c r="G258" s="38"/>
      <c r="H258" s="35"/>
      <c r="I258" s="1"/>
      <c r="J258" s="548"/>
      <c r="K258" s="549"/>
      <c r="L258" s="550"/>
    </row>
    <row r="259" spans="3:12" x14ac:dyDescent="0.25">
      <c r="C259" s="279"/>
      <c r="E259" s="279"/>
      <c r="F259" s="279"/>
      <c r="G259" s="279"/>
      <c r="H259" s="14"/>
      <c r="I259" s="279"/>
      <c r="J259" s="279"/>
      <c r="K259" s="279"/>
      <c r="L259" s="279"/>
    </row>
    <row r="260" spans="3:12" x14ac:dyDescent="0.25">
      <c r="C260" s="540" t="s">
        <v>291</v>
      </c>
      <c r="E260" s="120" t="s">
        <v>163</v>
      </c>
      <c r="F260" s="541"/>
      <c r="G260" s="541"/>
      <c r="H260" s="35"/>
      <c r="I260" s="38" t="s">
        <v>270</v>
      </c>
      <c r="J260" s="542"/>
      <c r="K260" s="543"/>
      <c r="L260" s="544"/>
    </row>
    <row r="261" spans="3:12" x14ac:dyDescent="0.25">
      <c r="C261" s="540"/>
      <c r="E261" s="122"/>
      <c r="F261" s="8"/>
      <c r="G261" s="56"/>
      <c r="H261" s="35"/>
      <c r="I261" s="38"/>
      <c r="J261" s="545"/>
      <c r="K261" s="546"/>
      <c r="L261" s="547"/>
    </row>
    <row r="262" spans="3:12" x14ac:dyDescent="0.25">
      <c r="C262" s="540"/>
      <c r="E262" s="120" t="s">
        <v>45</v>
      </c>
      <c r="F262" s="183"/>
      <c r="G262" s="56" t="s">
        <v>165</v>
      </c>
      <c r="H262" s="35"/>
      <c r="I262" s="38"/>
      <c r="J262" s="545"/>
      <c r="K262" s="546"/>
      <c r="L262" s="547"/>
    </row>
    <row r="263" spans="3:12" x14ac:dyDescent="0.25">
      <c r="C263" s="540"/>
      <c r="E263" s="120"/>
      <c r="F263" s="120"/>
      <c r="G263" s="120"/>
      <c r="H263" s="35"/>
      <c r="I263" s="279"/>
      <c r="J263" s="545"/>
      <c r="K263" s="546"/>
      <c r="L263" s="547"/>
    </row>
    <row r="264" spans="3:12" x14ac:dyDescent="0.25">
      <c r="C264" s="540"/>
      <c r="E264" s="120" t="s">
        <v>164</v>
      </c>
      <c r="F264" s="451">
        <v>1</v>
      </c>
      <c r="G264" s="72" t="s">
        <v>13</v>
      </c>
      <c r="H264" s="35"/>
      <c r="I264" s="1"/>
      <c r="J264" s="545"/>
      <c r="K264" s="546"/>
      <c r="L264" s="547"/>
    </row>
    <row r="265" spans="3:12" x14ac:dyDescent="0.25">
      <c r="C265" s="540"/>
      <c r="E265" s="120"/>
      <c r="F265" s="450"/>
      <c r="G265" s="120"/>
      <c r="H265" s="35"/>
      <c r="I265" s="1"/>
      <c r="J265" s="545"/>
      <c r="K265" s="546"/>
      <c r="L265" s="547"/>
    </row>
    <row r="266" spans="3:12" x14ac:dyDescent="0.25">
      <c r="C266" s="540"/>
      <c r="E266" s="120" t="s">
        <v>47</v>
      </c>
      <c r="F266" s="451">
        <v>1</v>
      </c>
      <c r="G266" s="72" t="s">
        <v>13</v>
      </c>
      <c r="H266" s="35"/>
      <c r="I266" s="1"/>
      <c r="J266" s="545"/>
      <c r="K266" s="546"/>
      <c r="L266" s="547"/>
    </row>
    <row r="267" spans="3:12" x14ac:dyDescent="0.25">
      <c r="C267" s="540"/>
      <c r="E267" s="84"/>
      <c r="F267" s="1"/>
      <c r="G267" s="38"/>
      <c r="H267" s="35"/>
      <c r="I267" s="1"/>
      <c r="J267" s="545"/>
      <c r="K267" s="546"/>
      <c r="L267" s="547"/>
    </row>
    <row r="268" spans="3:12" x14ac:dyDescent="0.25">
      <c r="C268" s="540"/>
      <c r="E268" s="108" t="s">
        <v>58</v>
      </c>
      <c r="F268" s="50">
        <f>F262/F264</f>
        <v>0</v>
      </c>
      <c r="G268" s="72" t="s">
        <v>53</v>
      </c>
      <c r="H268" s="35"/>
      <c r="I268" s="1"/>
      <c r="J268" s="545"/>
      <c r="K268" s="546"/>
      <c r="L268" s="547"/>
    </row>
    <row r="269" spans="3:12" x14ac:dyDescent="0.25">
      <c r="C269" s="540"/>
      <c r="D269" s="38"/>
      <c r="E269" s="84"/>
      <c r="F269" s="1"/>
      <c r="G269" s="38"/>
      <c r="H269" s="35"/>
      <c r="I269" s="1"/>
      <c r="J269" s="548"/>
      <c r="K269" s="549"/>
      <c r="L269" s="550"/>
    </row>
    <row r="270" spans="3:12" x14ac:dyDescent="0.25">
      <c r="C270" s="279"/>
      <c r="E270" s="279"/>
      <c r="F270" s="279"/>
      <c r="G270" s="279"/>
      <c r="H270" s="14"/>
      <c r="I270" s="279"/>
      <c r="J270" s="279"/>
      <c r="K270" s="279"/>
      <c r="L270" s="279"/>
    </row>
    <row r="271" spans="3:12" x14ac:dyDescent="0.25">
      <c r="C271" s="540" t="s">
        <v>292</v>
      </c>
      <c r="E271" s="120" t="s">
        <v>163</v>
      </c>
      <c r="F271" s="541"/>
      <c r="G271" s="541"/>
      <c r="H271" s="35"/>
      <c r="I271" s="38" t="s">
        <v>270</v>
      </c>
      <c r="J271" s="542"/>
      <c r="K271" s="543"/>
      <c r="L271" s="544"/>
    </row>
    <row r="272" spans="3:12" x14ac:dyDescent="0.25">
      <c r="C272" s="540"/>
      <c r="E272" s="122"/>
      <c r="F272" s="8"/>
      <c r="G272" s="56"/>
      <c r="H272" s="35"/>
      <c r="I272" s="38"/>
      <c r="J272" s="545"/>
      <c r="K272" s="546"/>
      <c r="L272" s="547"/>
    </row>
    <row r="273" spans="3:12" x14ac:dyDescent="0.25">
      <c r="C273" s="540"/>
      <c r="E273" s="120" t="s">
        <v>45</v>
      </c>
      <c r="F273" s="183"/>
      <c r="G273" s="56" t="s">
        <v>165</v>
      </c>
      <c r="H273" s="35"/>
      <c r="I273" s="38"/>
      <c r="J273" s="545"/>
      <c r="K273" s="546"/>
      <c r="L273" s="547"/>
    </row>
    <row r="274" spans="3:12" x14ac:dyDescent="0.25">
      <c r="C274" s="540"/>
      <c r="E274" s="120"/>
      <c r="F274" s="120"/>
      <c r="G274" s="120"/>
      <c r="H274" s="35"/>
      <c r="I274" s="279"/>
      <c r="J274" s="545"/>
      <c r="K274" s="546"/>
      <c r="L274" s="547"/>
    </row>
    <row r="275" spans="3:12" x14ac:dyDescent="0.25">
      <c r="C275" s="540"/>
      <c r="E275" s="120" t="s">
        <v>164</v>
      </c>
      <c r="F275" s="451">
        <v>1</v>
      </c>
      <c r="G275" s="72" t="s">
        <v>13</v>
      </c>
      <c r="H275" s="35"/>
      <c r="I275" s="1"/>
      <c r="J275" s="545"/>
      <c r="K275" s="546"/>
      <c r="L275" s="547"/>
    </row>
    <row r="276" spans="3:12" x14ac:dyDescent="0.25">
      <c r="C276" s="540"/>
      <c r="E276" s="120"/>
      <c r="F276" s="450"/>
      <c r="G276" s="120"/>
      <c r="H276" s="35"/>
      <c r="I276" s="1"/>
      <c r="J276" s="545"/>
      <c r="K276" s="546"/>
      <c r="L276" s="547"/>
    </row>
    <row r="277" spans="3:12" x14ac:dyDescent="0.25">
      <c r="C277" s="540"/>
      <c r="E277" s="120" t="s">
        <v>47</v>
      </c>
      <c r="F277" s="451">
        <v>1</v>
      </c>
      <c r="G277" s="72" t="s">
        <v>13</v>
      </c>
      <c r="H277" s="35"/>
      <c r="I277" s="1"/>
      <c r="J277" s="545"/>
      <c r="K277" s="546"/>
      <c r="L277" s="547"/>
    </row>
    <row r="278" spans="3:12" x14ac:dyDescent="0.25">
      <c r="C278" s="540"/>
      <c r="E278" s="84"/>
      <c r="F278" s="1"/>
      <c r="G278" s="38"/>
      <c r="H278" s="35"/>
      <c r="I278" s="1"/>
      <c r="J278" s="545"/>
      <c r="K278" s="546"/>
      <c r="L278" s="547"/>
    </row>
    <row r="279" spans="3:12" x14ac:dyDescent="0.25">
      <c r="C279" s="540"/>
      <c r="E279" s="108" t="s">
        <v>58</v>
      </c>
      <c r="F279" s="50">
        <f>F273/F275</f>
        <v>0</v>
      </c>
      <c r="G279" s="72" t="s">
        <v>53</v>
      </c>
      <c r="H279" s="35"/>
      <c r="I279" s="1"/>
      <c r="J279" s="545"/>
      <c r="K279" s="546"/>
      <c r="L279" s="547"/>
    </row>
    <row r="280" spans="3:12" x14ac:dyDescent="0.25">
      <c r="C280" s="540"/>
      <c r="D280" s="38"/>
      <c r="E280" s="84"/>
      <c r="F280" s="1"/>
      <c r="G280" s="38"/>
      <c r="H280" s="35"/>
      <c r="I280" s="1"/>
      <c r="J280" s="548"/>
      <c r="K280" s="549"/>
      <c r="L280" s="550"/>
    </row>
    <row r="281" spans="3:12" x14ac:dyDescent="0.25">
      <c r="C281" s="279"/>
      <c r="E281" s="279"/>
      <c r="F281" s="279"/>
      <c r="G281" s="279"/>
      <c r="H281" s="14"/>
      <c r="I281" s="279"/>
      <c r="J281" s="279"/>
      <c r="K281" s="279"/>
      <c r="L281" s="279"/>
    </row>
    <row r="282" spans="3:12" x14ac:dyDescent="0.25">
      <c r="C282" s="540" t="s">
        <v>293</v>
      </c>
      <c r="E282" s="120" t="s">
        <v>163</v>
      </c>
      <c r="F282" s="541"/>
      <c r="G282" s="541"/>
      <c r="H282" s="35"/>
      <c r="I282" s="38" t="s">
        <v>270</v>
      </c>
      <c r="J282" s="542"/>
      <c r="K282" s="543"/>
      <c r="L282" s="544"/>
    </row>
    <row r="283" spans="3:12" x14ac:dyDescent="0.25">
      <c r="C283" s="540"/>
      <c r="E283" s="122"/>
      <c r="F283" s="8"/>
      <c r="G283" s="56"/>
      <c r="H283" s="35"/>
      <c r="I283" s="38"/>
      <c r="J283" s="545"/>
      <c r="K283" s="546"/>
      <c r="L283" s="547"/>
    </row>
    <row r="284" spans="3:12" x14ac:dyDescent="0.25">
      <c r="C284" s="540"/>
      <c r="E284" s="120" t="s">
        <v>45</v>
      </c>
      <c r="F284" s="183"/>
      <c r="G284" s="56" t="s">
        <v>165</v>
      </c>
      <c r="H284" s="35"/>
      <c r="I284" s="38"/>
      <c r="J284" s="545"/>
      <c r="K284" s="546"/>
      <c r="L284" s="547"/>
    </row>
    <row r="285" spans="3:12" x14ac:dyDescent="0.25">
      <c r="C285" s="540"/>
      <c r="E285" s="120"/>
      <c r="F285" s="120"/>
      <c r="G285" s="120"/>
      <c r="H285" s="35"/>
      <c r="I285" s="279"/>
      <c r="J285" s="545"/>
      <c r="K285" s="546"/>
      <c r="L285" s="547"/>
    </row>
    <row r="286" spans="3:12" x14ac:dyDescent="0.25">
      <c r="C286" s="540"/>
      <c r="E286" s="120" t="s">
        <v>164</v>
      </c>
      <c r="F286" s="451">
        <v>1</v>
      </c>
      <c r="G286" s="72" t="s">
        <v>13</v>
      </c>
      <c r="H286" s="35"/>
      <c r="I286" s="1"/>
      <c r="J286" s="545"/>
      <c r="K286" s="546"/>
      <c r="L286" s="547"/>
    </row>
    <row r="287" spans="3:12" x14ac:dyDescent="0.25">
      <c r="C287" s="540"/>
      <c r="E287" s="120"/>
      <c r="F287" s="450"/>
      <c r="G287" s="120"/>
      <c r="H287" s="35"/>
      <c r="I287" s="1"/>
      <c r="J287" s="545"/>
      <c r="K287" s="546"/>
      <c r="L287" s="547"/>
    </row>
    <row r="288" spans="3:12" x14ac:dyDescent="0.25">
      <c r="C288" s="540"/>
      <c r="E288" s="120" t="s">
        <v>47</v>
      </c>
      <c r="F288" s="451">
        <v>1</v>
      </c>
      <c r="G288" s="72" t="s">
        <v>13</v>
      </c>
      <c r="H288" s="35"/>
      <c r="I288" s="1"/>
      <c r="J288" s="545"/>
      <c r="K288" s="546"/>
      <c r="L288" s="547"/>
    </row>
    <row r="289" spans="3:12" x14ac:dyDescent="0.25">
      <c r="C289" s="540"/>
      <c r="E289" s="84"/>
      <c r="F289" s="1"/>
      <c r="G289" s="38"/>
      <c r="H289" s="35"/>
      <c r="I289" s="1"/>
      <c r="J289" s="545"/>
      <c r="K289" s="546"/>
      <c r="L289" s="547"/>
    </row>
    <row r="290" spans="3:12" x14ac:dyDescent="0.25">
      <c r="C290" s="540"/>
      <c r="E290" s="108" t="s">
        <v>58</v>
      </c>
      <c r="F290" s="50">
        <f>F284/F286</f>
        <v>0</v>
      </c>
      <c r="G290" s="72" t="s">
        <v>53</v>
      </c>
      <c r="H290" s="35"/>
      <c r="I290" s="1"/>
      <c r="J290" s="545"/>
      <c r="K290" s="546"/>
      <c r="L290" s="547"/>
    </row>
    <row r="291" spans="3:12" x14ac:dyDescent="0.25">
      <c r="C291" s="540"/>
      <c r="D291" s="38"/>
      <c r="E291" s="84"/>
      <c r="F291" s="1"/>
      <c r="G291" s="38"/>
      <c r="H291" s="35"/>
      <c r="I291" s="1"/>
      <c r="J291" s="548"/>
      <c r="K291" s="549"/>
      <c r="L291" s="550"/>
    </row>
    <row r="292" spans="3:12" x14ac:dyDescent="0.25">
      <c r="C292" s="279"/>
      <c r="E292" s="279"/>
      <c r="F292" s="279"/>
      <c r="G292" s="279"/>
      <c r="H292" s="14"/>
      <c r="I292" s="279"/>
      <c r="J292" s="279"/>
      <c r="K292" s="279"/>
      <c r="L292" s="279"/>
    </row>
    <row r="293" spans="3:12" x14ac:dyDescent="0.25">
      <c r="C293" s="540" t="s">
        <v>294</v>
      </c>
      <c r="E293" s="120" t="s">
        <v>163</v>
      </c>
      <c r="F293" s="541"/>
      <c r="G293" s="541"/>
      <c r="H293" s="35"/>
      <c r="I293" s="38" t="s">
        <v>270</v>
      </c>
      <c r="J293" s="542"/>
      <c r="K293" s="543"/>
      <c r="L293" s="544"/>
    </row>
    <row r="294" spans="3:12" x14ac:dyDescent="0.25">
      <c r="C294" s="540"/>
      <c r="E294" s="122"/>
      <c r="F294" s="8"/>
      <c r="G294" s="56"/>
      <c r="H294" s="35"/>
      <c r="I294" s="38"/>
      <c r="J294" s="545"/>
      <c r="K294" s="546"/>
      <c r="L294" s="547"/>
    </row>
    <row r="295" spans="3:12" x14ac:dyDescent="0.25">
      <c r="C295" s="540"/>
      <c r="E295" s="120" t="s">
        <v>45</v>
      </c>
      <c r="F295" s="183"/>
      <c r="G295" s="56" t="s">
        <v>165</v>
      </c>
      <c r="H295" s="35"/>
      <c r="I295" s="38"/>
      <c r="J295" s="545"/>
      <c r="K295" s="546"/>
      <c r="L295" s="547"/>
    </row>
    <row r="296" spans="3:12" x14ac:dyDescent="0.25">
      <c r="C296" s="540"/>
      <c r="E296" s="120"/>
      <c r="F296" s="120"/>
      <c r="G296" s="120"/>
      <c r="H296" s="35"/>
      <c r="I296" s="279"/>
      <c r="J296" s="545"/>
      <c r="K296" s="546"/>
      <c r="L296" s="547"/>
    </row>
    <row r="297" spans="3:12" x14ac:dyDescent="0.25">
      <c r="C297" s="540"/>
      <c r="E297" s="120" t="s">
        <v>164</v>
      </c>
      <c r="F297" s="451">
        <v>1</v>
      </c>
      <c r="G297" s="72" t="s">
        <v>13</v>
      </c>
      <c r="H297" s="35"/>
      <c r="I297" s="1"/>
      <c r="J297" s="545"/>
      <c r="K297" s="546"/>
      <c r="L297" s="547"/>
    </row>
    <row r="298" spans="3:12" x14ac:dyDescent="0.25">
      <c r="C298" s="540"/>
      <c r="E298" s="120"/>
      <c r="F298" s="450"/>
      <c r="G298" s="120"/>
      <c r="H298" s="35"/>
      <c r="I298" s="1"/>
      <c r="J298" s="545"/>
      <c r="K298" s="546"/>
      <c r="L298" s="547"/>
    </row>
    <row r="299" spans="3:12" x14ac:dyDescent="0.25">
      <c r="C299" s="540"/>
      <c r="E299" s="120" t="s">
        <v>47</v>
      </c>
      <c r="F299" s="451">
        <v>1</v>
      </c>
      <c r="G299" s="72" t="s">
        <v>13</v>
      </c>
      <c r="H299" s="35"/>
      <c r="I299" s="1"/>
      <c r="J299" s="545"/>
      <c r="K299" s="546"/>
      <c r="L299" s="547"/>
    </row>
    <row r="300" spans="3:12" x14ac:dyDescent="0.25">
      <c r="C300" s="540"/>
      <c r="E300" s="84"/>
      <c r="F300" s="1"/>
      <c r="G300" s="38"/>
      <c r="H300" s="35"/>
      <c r="I300" s="1"/>
      <c r="J300" s="545"/>
      <c r="K300" s="546"/>
      <c r="L300" s="547"/>
    </row>
    <row r="301" spans="3:12" x14ac:dyDescent="0.25">
      <c r="C301" s="540"/>
      <c r="E301" s="108" t="s">
        <v>58</v>
      </c>
      <c r="F301" s="50">
        <f>F295/F297</f>
        <v>0</v>
      </c>
      <c r="G301" s="72" t="s">
        <v>53</v>
      </c>
      <c r="H301" s="35"/>
      <c r="I301" s="1"/>
      <c r="J301" s="545"/>
      <c r="K301" s="546"/>
      <c r="L301" s="547"/>
    </row>
    <row r="302" spans="3:12" x14ac:dyDescent="0.25">
      <c r="C302" s="540"/>
      <c r="D302" s="38"/>
      <c r="E302" s="84"/>
      <c r="F302" s="1"/>
      <c r="G302" s="38"/>
      <c r="H302" s="35"/>
      <c r="I302" s="1"/>
      <c r="J302" s="548"/>
      <c r="K302" s="549"/>
      <c r="L302" s="550"/>
    </row>
    <row r="303" spans="3:12" x14ac:dyDescent="0.25">
      <c r="C303" s="279"/>
      <c r="E303" s="279"/>
      <c r="F303" s="279"/>
      <c r="G303" s="279"/>
      <c r="H303" s="14"/>
      <c r="I303" s="279"/>
      <c r="J303" s="279"/>
      <c r="K303" s="279"/>
      <c r="L303" s="279"/>
    </row>
    <row r="304" spans="3:12" x14ac:dyDescent="0.25">
      <c r="C304" s="540" t="s">
        <v>295</v>
      </c>
      <c r="E304" s="120" t="s">
        <v>163</v>
      </c>
      <c r="F304" s="541"/>
      <c r="G304" s="541"/>
      <c r="H304" s="35"/>
      <c r="I304" s="38" t="s">
        <v>270</v>
      </c>
      <c r="J304" s="542"/>
      <c r="K304" s="543"/>
      <c r="L304" s="544"/>
    </row>
    <row r="305" spans="3:12" x14ac:dyDescent="0.25">
      <c r="C305" s="540"/>
      <c r="E305" s="122"/>
      <c r="F305" s="8"/>
      <c r="G305" s="56"/>
      <c r="H305" s="35"/>
      <c r="I305" s="38"/>
      <c r="J305" s="545"/>
      <c r="K305" s="546"/>
      <c r="L305" s="547"/>
    </row>
    <row r="306" spans="3:12" x14ac:dyDescent="0.25">
      <c r="C306" s="540"/>
      <c r="E306" s="120" t="s">
        <v>45</v>
      </c>
      <c r="F306" s="183"/>
      <c r="G306" s="56" t="s">
        <v>165</v>
      </c>
      <c r="H306" s="35"/>
      <c r="I306" s="38"/>
      <c r="J306" s="545"/>
      <c r="K306" s="546"/>
      <c r="L306" s="547"/>
    </row>
    <row r="307" spans="3:12" x14ac:dyDescent="0.25">
      <c r="C307" s="540"/>
      <c r="E307" s="120"/>
      <c r="F307" s="120"/>
      <c r="G307" s="120"/>
      <c r="H307" s="35"/>
      <c r="I307" s="279"/>
      <c r="J307" s="545"/>
      <c r="K307" s="546"/>
      <c r="L307" s="547"/>
    </row>
    <row r="308" spans="3:12" x14ac:dyDescent="0.25">
      <c r="C308" s="540"/>
      <c r="E308" s="120" t="s">
        <v>164</v>
      </c>
      <c r="F308" s="451">
        <v>1</v>
      </c>
      <c r="G308" s="72" t="s">
        <v>13</v>
      </c>
      <c r="H308" s="35"/>
      <c r="I308" s="1"/>
      <c r="J308" s="545"/>
      <c r="K308" s="546"/>
      <c r="L308" s="547"/>
    </row>
    <row r="309" spans="3:12" x14ac:dyDescent="0.25">
      <c r="C309" s="540"/>
      <c r="E309" s="120"/>
      <c r="F309" s="450"/>
      <c r="G309" s="120"/>
      <c r="H309" s="35"/>
      <c r="I309" s="1"/>
      <c r="J309" s="545"/>
      <c r="K309" s="546"/>
      <c r="L309" s="547"/>
    </row>
    <row r="310" spans="3:12" x14ac:dyDescent="0.25">
      <c r="C310" s="540"/>
      <c r="E310" s="120" t="s">
        <v>47</v>
      </c>
      <c r="F310" s="451">
        <v>1</v>
      </c>
      <c r="G310" s="72" t="s">
        <v>13</v>
      </c>
      <c r="H310" s="35"/>
      <c r="I310" s="1"/>
      <c r="J310" s="545"/>
      <c r="K310" s="546"/>
      <c r="L310" s="547"/>
    </row>
    <row r="311" spans="3:12" x14ac:dyDescent="0.25">
      <c r="C311" s="540"/>
      <c r="E311" s="84"/>
      <c r="F311" s="1"/>
      <c r="G311" s="38"/>
      <c r="H311" s="35"/>
      <c r="I311" s="1"/>
      <c r="J311" s="545"/>
      <c r="K311" s="546"/>
      <c r="L311" s="547"/>
    </row>
    <row r="312" spans="3:12" x14ac:dyDescent="0.25">
      <c r="C312" s="540"/>
      <c r="E312" s="108" t="s">
        <v>58</v>
      </c>
      <c r="F312" s="50">
        <f>F306/F308</f>
        <v>0</v>
      </c>
      <c r="G312" s="72" t="s">
        <v>53</v>
      </c>
      <c r="H312" s="35"/>
      <c r="I312" s="1"/>
      <c r="J312" s="545"/>
      <c r="K312" s="546"/>
      <c r="L312" s="547"/>
    </row>
    <row r="313" spans="3:12" x14ac:dyDescent="0.25">
      <c r="C313" s="540"/>
      <c r="D313" s="38"/>
      <c r="E313" s="84"/>
      <c r="F313" s="1"/>
      <c r="G313" s="38"/>
      <c r="H313" s="35"/>
      <c r="I313" s="1"/>
      <c r="J313" s="548"/>
      <c r="K313" s="549"/>
      <c r="L313" s="550"/>
    </row>
    <row r="315" spans="3:12" x14ac:dyDescent="0.25">
      <c r="C315" s="540" t="s">
        <v>296</v>
      </c>
      <c r="E315" s="120" t="s">
        <v>163</v>
      </c>
      <c r="F315" s="541"/>
      <c r="G315" s="541"/>
      <c r="H315" s="35"/>
      <c r="I315" s="38" t="s">
        <v>270</v>
      </c>
      <c r="J315" s="542"/>
      <c r="K315" s="543"/>
      <c r="L315" s="544"/>
    </row>
    <row r="316" spans="3:12" x14ac:dyDescent="0.25">
      <c r="C316" s="540"/>
      <c r="E316" s="122"/>
      <c r="F316" s="8"/>
      <c r="G316" s="56"/>
      <c r="H316" s="35"/>
      <c r="I316" s="38"/>
      <c r="J316" s="545"/>
      <c r="K316" s="546"/>
      <c r="L316" s="547"/>
    </row>
    <row r="317" spans="3:12" x14ac:dyDescent="0.25">
      <c r="C317" s="540"/>
      <c r="E317" s="120" t="s">
        <v>45</v>
      </c>
      <c r="F317" s="183"/>
      <c r="G317" s="56" t="s">
        <v>165</v>
      </c>
      <c r="H317" s="35"/>
      <c r="I317" s="38"/>
      <c r="J317" s="545"/>
      <c r="K317" s="546"/>
      <c r="L317" s="547"/>
    </row>
    <row r="318" spans="3:12" x14ac:dyDescent="0.25">
      <c r="C318" s="540"/>
      <c r="E318" s="120"/>
      <c r="F318" s="120"/>
      <c r="G318" s="120"/>
      <c r="H318" s="35"/>
      <c r="I318" s="279"/>
      <c r="J318" s="545"/>
      <c r="K318" s="546"/>
      <c r="L318" s="547"/>
    </row>
    <row r="319" spans="3:12" x14ac:dyDescent="0.25">
      <c r="C319" s="540"/>
      <c r="E319" s="120" t="s">
        <v>164</v>
      </c>
      <c r="F319" s="451">
        <v>1</v>
      </c>
      <c r="G319" s="72" t="s">
        <v>13</v>
      </c>
      <c r="H319" s="35"/>
      <c r="I319" s="1"/>
      <c r="J319" s="545"/>
      <c r="K319" s="546"/>
      <c r="L319" s="547"/>
    </row>
    <row r="320" spans="3:12" x14ac:dyDescent="0.25">
      <c r="C320" s="540"/>
      <c r="E320" s="120"/>
      <c r="F320" s="450"/>
      <c r="G320" s="120"/>
      <c r="H320" s="35"/>
      <c r="I320" s="1"/>
      <c r="J320" s="545"/>
      <c r="K320" s="546"/>
      <c r="L320" s="547"/>
    </row>
    <row r="321" spans="3:12" x14ac:dyDescent="0.25">
      <c r="C321" s="540"/>
      <c r="E321" s="120" t="s">
        <v>47</v>
      </c>
      <c r="F321" s="451">
        <v>1</v>
      </c>
      <c r="G321" s="72" t="s">
        <v>13</v>
      </c>
      <c r="H321" s="35"/>
      <c r="I321" s="1"/>
      <c r="J321" s="545"/>
      <c r="K321" s="546"/>
      <c r="L321" s="547"/>
    </row>
    <row r="322" spans="3:12" x14ac:dyDescent="0.25">
      <c r="C322" s="540"/>
      <c r="E322" s="84"/>
      <c r="F322" s="1"/>
      <c r="G322" s="38"/>
      <c r="H322" s="35"/>
      <c r="I322" s="1"/>
      <c r="J322" s="545"/>
      <c r="K322" s="546"/>
      <c r="L322" s="547"/>
    </row>
    <row r="323" spans="3:12" x14ac:dyDescent="0.25">
      <c r="C323" s="540"/>
      <c r="E323" s="108" t="s">
        <v>58</v>
      </c>
      <c r="F323" s="50">
        <f>F317/F319</f>
        <v>0</v>
      </c>
      <c r="G323" s="72" t="s">
        <v>53</v>
      </c>
      <c r="H323" s="35"/>
      <c r="I323" s="1"/>
      <c r="J323" s="545"/>
      <c r="K323" s="546"/>
      <c r="L323" s="547"/>
    </row>
    <row r="324" spans="3:12" x14ac:dyDescent="0.25">
      <c r="C324" s="540"/>
      <c r="D324" s="38"/>
      <c r="E324" s="84"/>
      <c r="F324" s="1"/>
      <c r="G324" s="38"/>
      <c r="H324" s="35"/>
      <c r="I324" s="1"/>
      <c r="J324" s="548"/>
      <c r="K324" s="549"/>
      <c r="L324" s="550"/>
    </row>
    <row r="325" spans="3:12" x14ac:dyDescent="0.25">
      <c r="C325" s="279"/>
      <c r="E325" s="279"/>
      <c r="F325" s="279"/>
      <c r="G325" s="279"/>
      <c r="H325" s="14"/>
      <c r="I325" s="279"/>
      <c r="J325" s="279"/>
      <c r="K325" s="279"/>
      <c r="L325" s="279"/>
    </row>
    <row r="326" spans="3:12" x14ac:dyDescent="0.25">
      <c r="C326" s="540" t="s">
        <v>297</v>
      </c>
      <c r="E326" s="120" t="s">
        <v>163</v>
      </c>
      <c r="F326" s="541"/>
      <c r="G326" s="541"/>
      <c r="H326" s="35"/>
      <c r="I326" s="38" t="s">
        <v>270</v>
      </c>
      <c r="J326" s="542"/>
      <c r="K326" s="543"/>
      <c r="L326" s="544"/>
    </row>
    <row r="327" spans="3:12" x14ac:dyDescent="0.25">
      <c r="C327" s="540"/>
      <c r="E327" s="122"/>
      <c r="F327" s="8"/>
      <c r="G327" s="56"/>
      <c r="H327" s="35"/>
      <c r="I327" s="38"/>
      <c r="J327" s="545"/>
      <c r="K327" s="546"/>
      <c r="L327" s="547"/>
    </row>
    <row r="328" spans="3:12" x14ac:dyDescent="0.25">
      <c r="C328" s="540"/>
      <c r="E328" s="120" t="s">
        <v>45</v>
      </c>
      <c r="F328" s="183"/>
      <c r="G328" s="56" t="s">
        <v>165</v>
      </c>
      <c r="H328" s="35"/>
      <c r="I328" s="38"/>
      <c r="J328" s="545"/>
      <c r="K328" s="546"/>
      <c r="L328" s="547"/>
    </row>
    <row r="329" spans="3:12" x14ac:dyDescent="0.25">
      <c r="C329" s="540"/>
      <c r="E329" s="120"/>
      <c r="F329" s="120"/>
      <c r="G329" s="120"/>
      <c r="H329" s="35"/>
      <c r="I329" s="279"/>
      <c r="J329" s="545"/>
      <c r="K329" s="546"/>
      <c r="L329" s="547"/>
    </row>
    <row r="330" spans="3:12" x14ac:dyDescent="0.25">
      <c r="C330" s="540"/>
      <c r="E330" s="120" t="s">
        <v>164</v>
      </c>
      <c r="F330" s="451">
        <v>1</v>
      </c>
      <c r="G330" s="72" t="s">
        <v>13</v>
      </c>
      <c r="H330" s="35"/>
      <c r="I330" s="1"/>
      <c r="J330" s="545"/>
      <c r="K330" s="546"/>
      <c r="L330" s="547"/>
    </row>
    <row r="331" spans="3:12" x14ac:dyDescent="0.25">
      <c r="C331" s="540"/>
      <c r="E331" s="120"/>
      <c r="F331" s="450"/>
      <c r="G331" s="120"/>
      <c r="H331" s="35"/>
      <c r="I331" s="1"/>
      <c r="J331" s="545"/>
      <c r="K331" s="546"/>
      <c r="L331" s="547"/>
    </row>
    <row r="332" spans="3:12" x14ac:dyDescent="0.25">
      <c r="C332" s="540"/>
      <c r="E332" s="120" t="s">
        <v>47</v>
      </c>
      <c r="F332" s="451">
        <v>1</v>
      </c>
      <c r="G332" s="72" t="s">
        <v>13</v>
      </c>
      <c r="H332" s="35"/>
      <c r="I332" s="1"/>
      <c r="J332" s="545"/>
      <c r="K332" s="546"/>
      <c r="L332" s="547"/>
    </row>
    <row r="333" spans="3:12" x14ac:dyDescent="0.25">
      <c r="C333" s="540"/>
      <c r="E333" s="84"/>
      <c r="F333" s="1"/>
      <c r="G333" s="38"/>
      <c r="H333" s="35"/>
      <c r="I333" s="1"/>
      <c r="J333" s="545"/>
      <c r="K333" s="546"/>
      <c r="L333" s="547"/>
    </row>
    <row r="334" spans="3:12" x14ac:dyDescent="0.25">
      <c r="C334" s="540"/>
      <c r="E334" s="108" t="s">
        <v>58</v>
      </c>
      <c r="F334" s="50">
        <f>F328/F330</f>
        <v>0</v>
      </c>
      <c r="G334" s="72" t="s">
        <v>53</v>
      </c>
      <c r="H334" s="35"/>
      <c r="I334" s="1"/>
      <c r="J334" s="545"/>
      <c r="K334" s="546"/>
      <c r="L334" s="547"/>
    </row>
    <row r="335" spans="3:12" x14ac:dyDescent="0.25">
      <c r="C335" s="540"/>
      <c r="D335" s="38"/>
      <c r="E335" s="84"/>
      <c r="F335" s="1"/>
      <c r="G335" s="38"/>
      <c r="H335" s="35"/>
      <c r="I335" s="1"/>
      <c r="J335" s="548"/>
      <c r="K335" s="549"/>
      <c r="L335" s="550"/>
    </row>
  </sheetData>
  <sheetProtection password="D7AF" sheet="1" objects="1" scenarios="1"/>
  <dataConsolidate/>
  <mergeCells count="92">
    <mergeCell ref="C7:C16"/>
    <mergeCell ref="C18:C27"/>
    <mergeCell ref="C29:C38"/>
    <mergeCell ref="B3:L3"/>
    <mergeCell ref="B1:L1"/>
    <mergeCell ref="J7:L16"/>
    <mergeCell ref="J18:L27"/>
    <mergeCell ref="J29:L38"/>
    <mergeCell ref="F29:G29"/>
    <mergeCell ref="F18:G18"/>
    <mergeCell ref="F7:G7"/>
    <mergeCell ref="C40:C49"/>
    <mergeCell ref="F40:G40"/>
    <mergeCell ref="J40:L49"/>
    <mergeCell ref="C51:C60"/>
    <mergeCell ref="F51:G51"/>
    <mergeCell ref="J51:L60"/>
    <mergeCell ref="C62:C71"/>
    <mergeCell ref="F62:G62"/>
    <mergeCell ref="J62:L71"/>
    <mergeCell ref="C73:C82"/>
    <mergeCell ref="F73:G73"/>
    <mergeCell ref="J73:L82"/>
    <mergeCell ref="C84:C93"/>
    <mergeCell ref="F84:G84"/>
    <mergeCell ref="J84:L93"/>
    <mergeCell ref="C95:C104"/>
    <mergeCell ref="F95:G95"/>
    <mergeCell ref="J95:L104"/>
    <mergeCell ref="C106:C115"/>
    <mergeCell ref="F106:G106"/>
    <mergeCell ref="J106:L115"/>
    <mergeCell ref="C117:C126"/>
    <mergeCell ref="F117:G117"/>
    <mergeCell ref="J117:L126"/>
    <mergeCell ref="C128:C137"/>
    <mergeCell ref="F128:G128"/>
    <mergeCell ref="J128:L137"/>
    <mergeCell ref="C139:C148"/>
    <mergeCell ref="F139:G139"/>
    <mergeCell ref="J139:L148"/>
    <mergeCell ref="C150:C159"/>
    <mergeCell ref="F150:G150"/>
    <mergeCell ref="J150:L159"/>
    <mergeCell ref="C161:C170"/>
    <mergeCell ref="F161:G161"/>
    <mergeCell ref="J161:L170"/>
    <mergeCell ref="C172:C181"/>
    <mergeCell ref="F172:G172"/>
    <mergeCell ref="J172:L181"/>
    <mergeCell ref="C183:C192"/>
    <mergeCell ref="F183:G183"/>
    <mergeCell ref="J183:L192"/>
    <mergeCell ref="C194:C203"/>
    <mergeCell ref="F194:G194"/>
    <mergeCell ref="J194:L203"/>
    <mergeCell ref="C205:C214"/>
    <mergeCell ref="F205:G205"/>
    <mergeCell ref="J205:L214"/>
    <mergeCell ref="C216:C225"/>
    <mergeCell ref="F216:G216"/>
    <mergeCell ref="J216:L225"/>
    <mergeCell ref="C227:C236"/>
    <mergeCell ref="F227:G227"/>
    <mergeCell ref="J227:L236"/>
    <mergeCell ref="C238:C247"/>
    <mergeCell ref="F238:G238"/>
    <mergeCell ref="J238:L247"/>
    <mergeCell ref="C249:C258"/>
    <mergeCell ref="F249:G249"/>
    <mergeCell ref="J249:L258"/>
    <mergeCell ref="C260:C269"/>
    <mergeCell ref="F260:G260"/>
    <mergeCell ref="J260:L269"/>
    <mergeCell ref="C271:C280"/>
    <mergeCell ref="F271:G271"/>
    <mergeCell ref="J271:L280"/>
    <mergeCell ref="C282:C291"/>
    <mergeCell ref="F282:G282"/>
    <mergeCell ref="J282:L291"/>
    <mergeCell ref="C293:C302"/>
    <mergeCell ref="F293:G293"/>
    <mergeCell ref="J293:L302"/>
    <mergeCell ref="C326:C335"/>
    <mergeCell ref="F326:G326"/>
    <mergeCell ref="J326:L335"/>
    <mergeCell ref="C304:C313"/>
    <mergeCell ref="F304:G304"/>
    <mergeCell ref="J304:L313"/>
    <mergeCell ref="C315:C324"/>
    <mergeCell ref="F315:G315"/>
    <mergeCell ref="J315:L32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calcoli!$B$69:$B$98</xm:f>
          </x14:formula1>
          <xm:sqref>F11 F22 F33 F44 F55 F66 F77 F88 F99 F110 F121 F132 F143 F154 F165 F176 F187 F198 F209 F220 F231 F242 F253 F264 F275 F286 F297 F308 F319 F330 F13 F24 F35 F46 F57 F68 F79 F90 F101 F112 F123 F134 F145 F156 F167 F178 F189 F200 F211 F222 F233 F244 F255 F266 F277 F288 F299 F310 F321 F332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T68"/>
  <sheetViews>
    <sheetView zoomScaleNormal="100" workbookViewId="0">
      <selection activeCell="L10" sqref="L10"/>
    </sheetView>
  </sheetViews>
  <sheetFormatPr defaultColWidth="9.140625" defaultRowHeight="15" x14ac:dyDescent="0.25"/>
  <cols>
    <col min="1" max="1" width="3.85546875" style="7" customWidth="1"/>
    <col min="2" max="2" width="37.5703125" style="7" customWidth="1"/>
    <col min="3" max="3" width="17.28515625" style="7" customWidth="1"/>
    <col min="4" max="4" width="14.28515625" style="7" customWidth="1"/>
    <col min="5" max="5" width="17.42578125" style="7" customWidth="1"/>
    <col min="6" max="7" width="9.140625" style="7"/>
    <col min="8" max="8" width="9" style="7" customWidth="1"/>
    <col min="9" max="9" width="11.7109375" style="7" customWidth="1"/>
    <col min="10" max="10" width="10.5703125" style="7" customWidth="1"/>
    <col min="11" max="11" width="12.42578125" style="7" customWidth="1"/>
    <col min="12" max="12" width="17.140625" style="7" customWidth="1"/>
    <col min="13" max="15" width="9.140625" style="7"/>
    <col min="16" max="16" width="11.7109375" style="7" customWidth="1"/>
    <col min="17" max="18" width="9.140625" style="7"/>
    <col min="19" max="20" width="9.140625" style="7" customWidth="1"/>
    <col min="21" max="16384" width="9.140625" style="7"/>
  </cols>
  <sheetData>
    <row r="1" spans="2:20" ht="18.75" customHeight="1" thickBot="1" x14ac:dyDescent="0.3">
      <c r="B1" s="554" t="s">
        <v>231</v>
      </c>
      <c r="C1" s="555"/>
      <c r="D1" s="555"/>
      <c r="E1" s="555"/>
      <c r="F1" s="555"/>
      <c r="G1" s="555"/>
      <c r="H1" s="556"/>
    </row>
    <row r="2" spans="2:20" ht="12.75" customHeight="1" x14ac:dyDescent="0.25">
      <c r="I2" s="279"/>
    </row>
    <row r="3" spans="2:20" ht="18.75" customHeight="1" thickBot="1" x14ac:dyDescent="0.3">
      <c r="B3" s="557" t="s">
        <v>234</v>
      </c>
      <c r="C3" s="558"/>
      <c r="D3" s="558"/>
      <c r="E3" s="558"/>
      <c r="F3" s="558"/>
      <c r="G3" s="558"/>
      <c r="H3" s="558"/>
      <c r="I3" s="279"/>
    </row>
    <row r="4" spans="2:20" ht="38.25" customHeight="1" thickBot="1" x14ac:dyDescent="0.3">
      <c r="B4" s="328" t="s">
        <v>232</v>
      </c>
      <c r="C4" s="559" t="s">
        <v>7</v>
      </c>
      <c r="D4" s="560"/>
      <c r="E4" s="559" t="s">
        <v>114</v>
      </c>
      <c r="F4" s="560"/>
      <c r="G4" s="561" t="s">
        <v>352</v>
      </c>
      <c r="H4" s="562"/>
      <c r="I4" s="462" t="s">
        <v>349</v>
      </c>
      <c r="J4" s="450"/>
      <c r="K4" s="450"/>
      <c r="L4" s="450"/>
      <c r="N4" s="38"/>
      <c r="O4" s="38"/>
      <c r="P4" s="74"/>
      <c r="Q4" s="74"/>
      <c r="R4" s="74"/>
      <c r="S4" s="74"/>
      <c r="T4" s="74"/>
    </row>
    <row r="5" spans="2:20" ht="15.75" x14ac:dyDescent="0.25">
      <c r="B5" s="392" t="s">
        <v>0</v>
      </c>
      <c r="C5" s="391" t="s">
        <v>184</v>
      </c>
      <c r="D5" s="307">
        <v>9.94</v>
      </c>
      <c r="E5" s="303" t="s">
        <v>24</v>
      </c>
      <c r="F5" s="475">
        <v>0.77500000000000002</v>
      </c>
      <c r="G5" s="472">
        <v>0</v>
      </c>
      <c r="H5" s="307" t="s">
        <v>61</v>
      </c>
      <c r="I5" s="461">
        <f>F5/D5</f>
        <v>7.7967806841046289E-2</v>
      </c>
      <c r="J5" s="450"/>
      <c r="K5" s="450"/>
      <c r="L5" s="450"/>
      <c r="N5" s="466"/>
      <c r="O5" s="38"/>
      <c r="P5" s="74"/>
      <c r="Q5" s="74"/>
      <c r="R5" s="465"/>
      <c r="S5" s="74"/>
      <c r="T5" s="74"/>
    </row>
    <row r="6" spans="2:20" x14ac:dyDescent="0.25">
      <c r="B6" s="319" t="s">
        <v>39</v>
      </c>
      <c r="C6" s="318" t="s">
        <v>25</v>
      </c>
      <c r="D6" s="308">
        <v>7.2279999999999998</v>
      </c>
      <c r="E6" s="304" t="s">
        <v>26</v>
      </c>
      <c r="F6" s="305">
        <v>1.2</v>
      </c>
      <c r="G6" s="473">
        <v>0</v>
      </c>
      <c r="H6" s="308" t="s">
        <v>61</v>
      </c>
      <c r="I6" s="461">
        <f t="shared" ref="I6:I13" si="0">F6/D6</f>
        <v>0.16602102933038185</v>
      </c>
      <c r="J6" s="450"/>
      <c r="K6" s="450"/>
      <c r="L6" s="450"/>
      <c r="N6" s="466"/>
      <c r="O6" s="38"/>
      <c r="P6" s="74"/>
      <c r="Q6" s="74"/>
      <c r="R6" s="465"/>
      <c r="S6" s="74"/>
      <c r="T6" s="74"/>
    </row>
    <row r="7" spans="2:20" ht="15.75" x14ac:dyDescent="0.25">
      <c r="B7" s="319" t="s">
        <v>40</v>
      </c>
      <c r="C7" s="318" t="s">
        <v>197</v>
      </c>
      <c r="D7" s="308">
        <v>30.98</v>
      </c>
      <c r="E7" s="304" t="s">
        <v>87</v>
      </c>
      <c r="F7" s="305">
        <v>5.15</v>
      </c>
      <c r="G7" s="473">
        <v>0</v>
      </c>
      <c r="H7" s="308" t="s">
        <v>61</v>
      </c>
      <c r="I7" s="461">
        <f>F7/D7</f>
        <v>0.16623628147191738</v>
      </c>
      <c r="J7" s="450"/>
      <c r="K7" s="450"/>
      <c r="L7" s="450"/>
      <c r="M7" s="467"/>
      <c r="N7" s="466"/>
      <c r="O7" s="38"/>
      <c r="P7" s="74"/>
      <c r="Q7" s="74"/>
      <c r="R7" s="465"/>
      <c r="S7" s="74"/>
      <c r="T7" s="74"/>
    </row>
    <row r="8" spans="2:20" x14ac:dyDescent="0.25">
      <c r="B8" s="393" t="s">
        <v>177</v>
      </c>
      <c r="C8" s="318" t="s">
        <v>8</v>
      </c>
      <c r="D8" s="308">
        <v>11.87</v>
      </c>
      <c r="E8" s="304" t="s">
        <v>14</v>
      </c>
      <c r="F8" s="305">
        <v>1.25</v>
      </c>
      <c r="G8" s="473">
        <v>0</v>
      </c>
      <c r="H8" s="308" t="s">
        <v>61</v>
      </c>
      <c r="I8" s="461">
        <f t="shared" si="0"/>
        <v>0.10530749789385005</v>
      </c>
      <c r="J8" s="450"/>
      <c r="K8" s="450"/>
      <c r="L8" s="450"/>
      <c r="M8" s="467"/>
      <c r="N8" s="466"/>
      <c r="O8" s="38"/>
      <c r="P8" s="74"/>
      <c r="Q8" s="74"/>
      <c r="R8" s="465"/>
      <c r="S8" s="74"/>
      <c r="T8" s="74"/>
    </row>
    <row r="9" spans="2:20" s="279" customFormat="1" x14ac:dyDescent="0.25">
      <c r="B9" s="393" t="s">
        <v>169</v>
      </c>
      <c r="C9" s="318" t="s">
        <v>25</v>
      </c>
      <c r="D9" s="308">
        <v>9.9700000000000006</v>
      </c>
      <c r="E9" s="304" t="s">
        <v>26</v>
      </c>
      <c r="F9" s="305">
        <v>1.05</v>
      </c>
      <c r="G9" s="473">
        <v>0</v>
      </c>
      <c r="H9" s="308" t="s">
        <v>61</v>
      </c>
      <c r="I9" s="461">
        <f t="shared" si="0"/>
        <v>0.10531594784353059</v>
      </c>
      <c r="J9" s="450"/>
      <c r="K9" s="450"/>
      <c r="L9" s="450"/>
      <c r="M9" s="467"/>
      <c r="N9" s="466"/>
      <c r="O9" s="38"/>
      <c r="P9" s="74"/>
      <c r="Q9" s="74"/>
      <c r="R9" s="465"/>
      <c r="S9" s="74"/>
      <c r="T9" s="74"/>
    </row>
    <row r="10" spans="2:20" x14ac:dyDescent="0.25">
      <c r="B10" s="319" t="s">
        <v>1</v>
      </c>
      <c r="C10" s="318" t="s">
        <v>8</v>
      </c>
      <c r="D10" s="308">
        <v>11.75</v>
      </c>
      <c r="E10" s="304" t="s">
        <v>14</v>
      </c>
      <c r="F10" s="305">
        <v>0.87</v>
      </c>
      <c r="G10" s="473">
        <v>0</v>
      </c>
      <c r="H10" s="308" t="s">
        <v>61</v>
      </c>
      <c r="I10" s="461">
        <f t="shared" si="0"/>
        <v>7.4042553191489363E-2</v>
      </c>
      <c r="J10" s="450"/>
      <c r="K10" s="450"/>
      <c r="L10" s="450"/>
      <c r="M10" s="467"/>
      <c r="N10" s="466"/>
      <c r="O10" s="38"/>
      <c r="P10" s="74"/>
      <c r="Q10" s="74"/>
      <c r="R10" s="465"/>
      <c r="S10" s="74"/>
      <c r="T10" s="74"/>
    </row>
    <row r="11" spans="2:20" x14ac:dyDescent="0.25">
      <c r="B11" s="319" t="s">
        <v>15</v>
      </c>
      <c r="C11" s="318" t="s">
        <v>8</v>
      </c>
      <c r="D11" s="416">
        <v>4.25</v>
      </c>
      <c r="E11" s="304" t="s">
        <v>14</v>
      </c>
      <c r="F11" s="305">
        <v>0.15</v>
      </c>
      <c r="G11" s="473">
        <v>0</v>
      </c>
      <c r="H11" s="308" t="s">
        <v>61</v>
      </c>
      <c r="I11" s="461">
        <f t="shared" si="0"/>
        <v>3.5294117647058823E-2</v>
      </c>
      <c r="J11" s="450"/>
      <c r="K11" s="450"/>
      <c r="L11" s="450"/>
      <c r="M11" s="467"/>
      <c r="N11" s="466"/>
      <c r="O11" s="38"/>
      <c r="P11" s="74"/>
      <c r="Q11" s="74"/>
      <c r="R11" s="465"/>
      <c r="S11" s="74"/>
      <c r="T11" s="74"/>
    </row>
    <row r="12" spans="2:20" x14ac:dyDescent="0.25">
      <c r="B12" s="319" t="s">
        <v>16</v>
      </c>
      <c r="C12" s="318" t="s">
        <v>8</v>
      </c>
      <c r="D12" s="416">
        <v>3.9</v>
      </c>
      <c r="E12" s="304" t="s">
        <v>14</v>
      </c>
      <c r="F12" s="305">
        <v>0.11</v>
      </c>
      <c r="G12" s="473">
        <v>0</v>
      </c>
      <c r="H12" s="308" t="s">
        <v>61</v>
      </c>
      <c r="I12" s="461">
        <f>F12/D12</f>
        <v>2.8205128205128206E-2</v>
      </c>
      <c r="J12" s="450"/>
      <c r="K12" s="450"/>
      <c r="L12" s="450"/>
      <c r="M12" s="467"/>
      <c r="N12" s="466"/>
      <c r="O12" s="38"/>
      <c r="P12" s="74"/>
      <c r="Q12" s="74"/>
      <c r="R12" s="465"/>
      <c r="S12" s="74"/>
      <c r="T12" s="74"/>
    </row>
    <row r="13" spans="2:20" x14ac:dyDescent="0.25">
      <c r="B13" s="319" t="s">
        <v>17</v>
      </c>
      <c r="C13" s="318" t="s">
        <v>8</v>
      </c>
      <c r="D13" s="416">
        <v>4.8499999999999996</v>
      </c>
      <c r="E13" s="304" t="s">
        <v>14</v>
      </c>
      <c r="F13" s="305">
        <v>0.3</v>
      </c>
      <c r="G13" s="473">
        <v>0</v>
      </c>
      <c r="H13" s="308" t="s">
        <v>61</v>
      </c>
      <c r="I13" s="461">
        <f t="shared" si="0"/>
        <v>6.1855670103092786E-2</v>
      </c>
      <c r="J13" s="450"/>
      <c r="K13" s="450"/>
      <c r="L13" s="450"/>
      <c r="M13" s="467"/>
      <c r="N13" s="466"/>
      <c r="O13" s="38"/>
      <c r="P13" s="74"/>
      <c r="Q13" s="74"/>
      <c r="R13" s="465"/>
      <c r="S13" s="74"/>
      <c r="T13" s="74"/>
    </row>
    <row r="14" spans="2:20" s="279" customFormat="1" x14ac:dyDescent="0.25">
      <c r="B14" s="319" t="s">
        <v>269</v>
      </c>
      <c r="C14" s="318" t="s">
        <v>8</v>
      </c>
      <c r="D14" s="308">
        <v>2.92</v>
      </c>
      <c r="E14" s="304" t="s">
        <v>14</v>
      </c>
      <c r="F14" s="305">
        <f>AVERAGE(F11:F13)</f>
        <v>0.18666666666666668</v>
      </c>
      <c r="G14" s="473">
        <v>0</v>
      </c>
      <c r="H14" s="308" t="s">
        <v>61</v>
      </c>
      <c r="I14" s="461">
        <f>AVERAGE(I11:I13)</f>
        <v>4.1784971985093268E-2</v>
      </c>
      <c r="J14" s="450"/>
      <c r="K14" s="450"/>
      <c r="L14" s="450"/>
      <c r="M14" s="467"/>
      <c r="N14" s="466"/>
      <c r="O14" s="38"/>
      <c r="P14" s="74"/>
      <c r="Q14" s="74"/>
      <c r="R14" s="465"/>
      <c r="S14" s="74"/>
      <c r="T14" s="74"/>
    </row>
    <row r="15" spans="2:20" x14ac:dyDescent="0.25">
      <c r="B15" s="319" t="s">
        <v>194</v>
      </c>
      <c r="C15" s="318" t="s">
        <v>35</v>
      </c>
      <c r="D15" s="308">
        <v>1</v>
      </c>
      <c r="E15" s="304" t="s">
        <v>33</v>
      </c>
      <c r="F15" s="305">
        <v>0.11600000000000001</v>
      </c>
      <c r="G15" s="473">
        <v>0</v>
      </c>
      <c r="H15" s="308" t="s">
        <v>61</v>
      </c>
      <c r="I15" s="461">
        <f>F15</f>
        <v>0.11600000000000001</v>
      </c>
      <c r="J15" s="450"/>
      <c r="K15" s="450"/>
      <c r="L15" s="450"/>
      <c r="M15" s="467"/>
      <c r="N15" s="466"/>
      <c r="O15" s="38"/>
      <c r="P15" s="74"/>
      <c r="Q15" s="74"/>
      <c r="R15" s="465"/>
      <c r="S15" s="74"/>
      <c r="T15" s="74"/>
    </row>
    <row r="16" spans="2:20" x14ac:dyDescent="0.25">
      <c r="B16" s="319" t="s">
        <v>195</v>
      </c>
      <c r="C16" s="318" t="s">
        <v>35</v>
      </c>
      <c r="D16" s="308">
        <v>1</v>
      </c>
      <c r="E16" s="304" t="s">
        <v>33</v>
      </c>
      <c r="F16" s="305">
        <v>9.9000000000000005E-2</v>
      </c>
      <c r="G16" s="473">
        <v>0</v>
      </c>
      <c r="H16" s="308" t="s">
        <v>61</v>
      </c>
      <c r="I16" s="461">
        <f>F16</f>
        <v>9.9000000000000005E-2</v>
      </c>
      <c r="J16" s="450"/>
      <c r="K16" s="450"/>
      <c r="L16" s="450"/>
      <c r="M16" s="467"/>
      <c r="N16" s="466"/>
      <c r="O16" s="38"/>
      <c r="P16" s="74"/>
      <c r="Q16" s="74"/>
      <c r="R16" s="465"/>
      <c r="S16" s="74"/>
      <c r="T16" s="74"/>
    </row>
    <row r="17" spans="2:20" x14ac:dyDescent="0.25">
      <c r="B17" s="319" t="s">
        <v>196</v>
      </c>
      <c r="C17" s="318" t="s">
        <v>35</v>
      </c>
      <c r="D17" s="308">
        <v>1</v>
      </c>
      <c r="E17" s="304" t="s">
        <v>33</v>
      </c>
      <c r="F17" s="305">
        <v>0.12</v>
      </c>
      <c r="G17" s="473">
        <v>0</v>
      </c>
      <c r="H17" s="308" t="s">
        <v>61</v>
      </c>
      <c r="I17" s="461">
        <f t="shared" ref="I17" si="1">F17</f>
        <v>0.12</v>
      </c>
      <c r="J17" s="450"/>
      <c r="K17" s="450"/>
      <c r="L17" s="450"/>
      <c r="M17" s="467"/>
      <c r="N17" s="466"/>
      <c r="O17" s="38"/>
      <c r="P17" s="74"/>
      <c r="Q17" s="74"/>
      <c r="R17" s="465"/>
      <c r="S17" s="74"/>
      <c r="T17" s="74"/>
    </row>
    <row r="18" spans="2:20" ht="15.75" thickBot="1" x14ac:dyDescent="0.3">
      <c r="B18" s="320" t="s">
        <v>185</v>
      </c>
      <c r="C18" s="321" t="s">
        <v>8</v>
      </c>
      <c r="D18" s="309">
        <v>8.2200000000000006</v>
      </c>
      <c r="E18" s="306" t="s">
        <v>14</v>
      </c>
      <c r="F18" s="476">
        <v>1</v>
      </c>
      <c r="G18" s="474">
        <v>0</v>
      </c>
      <c r="H18" s="309" t="s">
        <v>61</v>
      </c>
      <c r="I18" s="461">
        <f>F18/D18</f>
        <v>0.121654501216545</v>
      </c>
      <c r="J18" s="450"/>
      <c r="K18" s="450"/>
      <c r="L18" s="450"/>
      <c r="M18" s="467"/>
      <c r="N18" s="466"/>
      <c r="O18" s="38"/>
      <c r="P18" s="74"/>
      <c r="Q18" s="74"/>
      <c r="R18" s="465"/>
      <c r="S18" s="74"/>
      <c r="T18" s="74"/>
    </row>
    <row r="19" spans="2:20" ht="15.75" thickBot="1" x14ac:dyDescent="0.3">
      <c r="G19" s="79"/>
      <c r="H19" s="79"/>
      <c r="I19" s="38"/>
      <c r="J19" s="450"/>
      <c r="K19" s="450"/>
      <c r="N19" s="38"/>
      <c r="O19" s="38"/>
      <c r="P19" s="74"/>
      <c r="Q19" s="74"/>
      <c r="R19" s="74"/>
      <c r="S19" s="74"/>
      <c r="T19" s="74"/>
    </row>
    <row r="20" spans="2:20" s="279" customFormat="1" ht="15.75" thickBot="1" x14ac:dyDescent="0.3">
      <c r="B20" s="322" t="s">
        <v>193</v>
      </c>
      <c r="C20" s="326" t="s">
        <v>35</v>
      </c>
      <c r="D20" s="394">
        <v>1</v>
      </c>
      <c r="E20" s="395" t="s">
        <v>33</v>
      </c>
      <c r="F20" s="411">
        <f>C23</f>
        <v>0.21</v>
      </c>
      <c r="G20" s="390">
        <f>E23</f>
        <v>0</v>
      </c>
      <c r="H20" s="326" t="s">
        <v>61</v>
      </c>
      <c r="I20" s="38"/>
      <c r="J20" s="450"/>
      <c r="K20" s="450"/>
      <c r="L20" s="450"/>
      <c r="M20" s="450"/>
      <c r="N20" s="38"/>
      <c r="O20" s="38"/>
      <c r="P20" s="74"/>
      <c r="Q20" s="74"/>
      <c r="R20" s="74"/>
      <c r="S20" s="74"/>
      <c r="T20" s="74"/>
    </row>
    <row r="21" spans="2:20" ht="15.75" thickBot="1" x14ac:dyDescent="0.3">
      <c r="G21" s="79"/>
      <c r="H21" s="79"/>
      <c r="I21" s="38"/>
      <c r="J21" s="450"/>
      <c r="K21" s="450"/>
      <c r="L21" s="450"/>
      <c r="M21" s="467"/>
      <c r="N21" s="345"/>
      <c r="O21" s="345"/>
      <c r="P21" s="74"/>
    </row>
    <row r="22" spans="2:20" ht="48" customHeight="1" thickBot="1" x14ac:dyDescent="0.3">
      <c r="B22" s="12" t="s">
        <v>233</v>
      </c>
      <c r="C22" s="55" t="s">
        <v>108</v>
      </c>
      <c r="D22" s="54" t="s">
        <v>156</v>
      </c>
      <c r="E22" s="54" t="s">
        <v>155</v>
      </c>
      <c r="F22" s="53"/>
      <c r="I22" s="38"/>
      <c r="J22" s="450"/>
      <c r="K22" s="450"/>
      <c r="L22" s="450"/>
      <c r="M22" s="6"/>
      <c r="N22" s="345"/>
      <c r="O22" s="345"/>
    </row>
    <row r="23" spans="2:20" ht="15.75" customHeight="1" thickBot="1" x14ac:dyDescent="0.3">
      <c r="B23" s="468" t="s">
        <v>23</v>
      </c>
      <c r="C23" s="469">
        <v>0.21</v>
      </c>
      <c r="D23" s="470">
        <v>0.21</v>
      </c>
      <c r="E23" s="471">
        <v>0</v>
      </c>
      <c r="F23" s="36"/>
      <c r="I23" s="38"/>
      <c r="J23" s="450"/>
      <c r="K23" s="450"/>
      <c r="L23" s="450"/>
      <c r="M23" s="6"/>
    </row>
    <row r="24" spans="2:20" ht="45" customHeight="1" x14ac:dyDescent="0.25">
      <c r="B24" s="38"/>
      <c r="C24" s="38"/>
      <c r="D24" s="38"/>
      <c r="E24" s="38"/>
      <c r="F24" s="38"/>
      <c r="G24" s="38"/>
      <c r="H24" s="38"/>
      <c r="I24" s="38"/>
      <c r="J24" s="38"/>
      <c r="K24" s="38"/>
      <c r="L24" s="450"/>
      <c r="M24" s="6"/>
    </row>
    <row r="25" spans="2:20" ht="23.25" customHeight="1" x14ac:dyDescent="0.3">
      <c r="B25" s="38"/>
      <c r="C25" s="38"/>
      <c r="D25" s="38"/>
      <c r="E25" s="38"/>
      <c r="F25" s="38"/>
      <c r="G25" s="38"/>
      <c r="H25" s="38"/>
      <c r="I25" s="38"/>
      <c r="J25" s="38"/>
      <c r="K25" s="38"/>
      <c r="L25" s="450"/>
    </row>
    <row r="26" spans="2:20" ht="35.25" customHeight="1" x14ac:dyDescent="0.3">
      <c r="J26" s="450"/>
      <c r="K26" s="450"/>
      <c r="L26" s="450"/>
    </row>
    <row r="27" spans="2:20" ht="23.25" customHeight="1" x14ac:dyDescent="0.3">
      <c r="J27" s="450"/>
      <c r="K27" s="450"/>
      <c r="L27" s="450"/>
    </row>
    <row r="28" spans="2:20" x14ac:dyDescent="0.25">
      <c r="J28" s="450"/>
      <c r="K28" s="450"/>
      <c r="L28" s="450"/>
    </row>
    <row r="30" spans="2:20" x14ac:dyDescent="0.25">
      <c r="B30" s="479"/>
      <c r="C30" s="480"/>
      <c r="D30" s="480"/>
      <c r="E30" s="480"/>
      <c r="F30" s="485"/>
      <c r="G30" s="38"/>
      <c r="H30" s="38"/>
    </row>
    <row r="31" spans="2:20" x14ac:dyDescent="0.25">
      <c r="B31" s="479"/>
      <c r="C31" s="480"/>
      <c r="D31" s="480"/>
      <c r="E31" s="480"/>
      <c r="F31" s="485"/>
      <c r="G31" s="38"/>
      <c r="H31" s="38"/>
    </row>
    <row r="32" spans="2:20" x14ac:dyDescent="0.25">
      <c r="B32" s="479"/>
      <c r="C32" s="480"/>
      <c r="D32" s="480"/>
      <c r="E32" s="480"/>
      <c r="F32" s="485"/>
      <c r="G32" s="38"/>
      <c r="H32" s="38"/>
    </row>
    <row r="33" spans="2:8" x14ac:dyDescent="0.25">
      <c r="B33" s="487"/>
      <c r="C33" s="480"/>
      <c r="D33" s="480"/>
      <c r="E33" s="480"/>
      <c r="F33" s="485"/>
      <c r="G33" s="38"/>
      <c r="H33" s="38"/>
    </row>
    <row r="34" spans="2:8" x14ac:dyDescent="0.25">
      <c r="B34" s="479"/>
      <c r="C34" s="480"/>
      <c r="D34" s="480"/>
      <c r="E34" s="480"/>
      <c r="F34" s="485"/>
      <c r="G34" s="38"/>
      <c r="H34" s="38"/>
    </row>
    <row r="35" spans="2:8" x14ac:dyDescent="0.25">
      <c r="B35" s="479"/>
      <c r="C35" s="480"/>
      <c r="D35" s="488"/>
      <c r="E35" s="480"/>
      <c r="F35" s="485"/>
      <c r="G35" s="38"/>
      <c r="H35" s="38"/>
    </row>
    <row r="36" spans="2:8" x14ac:dyDescent="0.25">
      <c r="B36" s="479"/>
      <c r="C36" s="480"/>
      <c r="D36" s="488"/>
      <c r="E36" s="480"/>
      <c r="F36" s="485"/>
      <c r="G36" s="38"/>
      <c r="H36" s="38"/>
    </row>
    <row r="37" spans="2:8" x14ac:dyDescent="0.25">
      <c r="B37" s="479"/>
      <c r="C37" s="480"/>
      <c r="D37" s="488"/>
      <c r="E37" s="480"/>
      <c r="F37" s="485"/>
      <c r="G37" s="38"/>
      <c r="H37" s="38"/>
    </row>
    <row r="38" spans="2:8" x14ac:dyDescent="0.25">
      <c r="B38" s="479"/>
      <c r="C38" s="480"/>
      <c r="D38" s="480"/>
      <c r="E38" s="480"/>
      <c r="F38" s="485"/>
      <c r="G38" s="38"/>
      <c r="H38" s="38"/>
    </row>
    <row r="39" spans="2:8" s="450" customFormat="1" x14ac:dyDescent="0.25">
      <c r="B39" s="479"/>
      <c r="C39" s="480"/>
      <c r="D39" s="480"/>
      <c r="E39" s="480"/>
      <c r="F39" s="485"/>
      <c r="G39" s="38"/>
      <c r="H39" s="38"/>
    </row>
    <row r="40" spans="2:8" x14ac:dyDescent="0.25">
      <c r="B40" s="479"/>
      <c r="C40" s="480"/>
      <c r="D40" s="480"/>
      <c r="E40" s="480"/>
      <c r="F40" s="485"/>
      <c r="G40" s="38"/>
      <c r="H40" s="38"/>
    </row>
    <row r="41" spans="2:8" x14ac:dyDescent="0.25">
      <c r="B41" s="479"/>
      <c r="C41" s="480"/>
      <c r="D41" s="480"/>
      <c r="E41" s="480"/>
      <c r="F41" s="485"/>
      <c r="G41" s="38"/>
      <c r="H41" s="38"/>
    </row>
    <row r="42" spans="2:8" x14ac:dyDescent="0.25">
      <c r="B42" s="479"/>
      <c r="C42" s="480"/>
      <c r="D42" s="480"/>
      <c r="E42" s="480"/>
      <c r="F42" s="485"/>
      <c r="G42" s="38"/>
      <c r="H42" s="38"/>
    </row>
    <row r="43" spans="2:8" x14ac:dyDescent="0.25">
      <c r="B43" s="38"/>
      <c r="C43" s="38"/>
      <c r="D43" s="38"/>
      <c r="E43" s="38"/>
      <c r="F43" s="38"/>
      <c r="G43" s="38"/>
      <c r="H43" s="38"/>
    </row>
    <row r="44" spans="2:8" x14ac:dyDescent="0.25">
      <c r="B44" s="38"/>
      <c r="C44" s="38"/>
      <c r="D44" s="38"/>
      <c r="E44" s="38"/>
      <c r="F44" s="38"/>
      <c r="G44" s="38"/>
      <c r="H44" s="38"/>
    </row>
    <row r="45" spans="2:8" x14ac:dyDescent="0.25">
      <c r="B45" s="486"/>
      <c r="C45" s="484"/>
      <c r="D45" s="484"/>
      <c r="E45" s="38"/>
      <c r="F45" s="38"/>
      <c r="G45" s="38"/>
      <c r="H45" s="38"/>
    </row>
    <row r="46" spans="2:8" x14ac:dyDescent="0.25">
      <c r="B46" s="481"/>
      <c r="C46" s="485"/>
      <c r="D46" s="485"/>
      <c r="E46" s="38"/>
      <c r="F46" s="38"/>
      <c r="G46" s="38"/>
      <c r="H46" s="38"/>
    </row>
    <row r="47" spans="2:8" x14ac:dyDescent="0.25">
      <c r="B47" s="38"/>
      <c r="C47" s="38"/>
      <c r="D47" s="38"/>
      <c r="E47" s="38"/>
      <c r="F47" s="38"/>
      <c r="G47" s="38"/>
      <c r="H47" s="38"/>
    </row>
    <row r="48" spans="2:8" x14ac:dyDescent="0.25">
      <c r="B48" s="38"/>
      <c r="C48" s="38"/>
      <c r="D48" s="38"/>
      <c r="E48" s="38"/>
      <c r="F48" s="38"/>
      <c r="G48" s="38"/>
      <c r="H48" s="38"/>
    </row>
    <row r="49" spans="2:8" x14ac:dyDescent="0.25">
      <c r="B49" s="38"/>
      <c r="C49" s="38"/>
      <c r="D49" s="38"/>
      <c r="E49" s="38"/>
      <c r="F49" s="38"/>
      <c r="G49" s="38"/>
      <c r="H49" s="38"/>
    </row>
    <row r="50" spans="2:8" x14ac:dyDescent="0.25">
      <c r="B50" s="38"/>
      <c r="C50" s="38"/>
      <c r="D50" s="38"/>
      <c r="E50" s="38"/>
      <c r="F50" s="38"/>
      <c r="G50" s="38"/>
      <c r="H50" s="38"/>
    </row>
    <row r="51" spans="2:8" x14ac:dyDescent="0.25">
      <c r="B51" s="479"/>
      <c r="C51" s="480"/>
      <c r="D51" s="480"/>
      <c r="E51" s="480"/>
      <c r="F51" s="485"/>
      <c r="G51" s="38"/>
      <c r="H51" s="38"/>
    </row>
    <row r="52" spans="2:8" x14ac:dyDescent="0.25">
      <c r="B52" s="479"/>
      <c r="C52" s="480"/>
      <c r="D52" s="480"/>
      <c r="E52" s="480"/>
      <c r="F52" s="485"/>
      <c r="G52" s="38"/>
      <c r="H52" s="38"/>
    </row>
    <row r="53" spans="2:8" x14ac:dyDescent="0.25">
      <c r="B53" s="479"/>
      <c r="C53" s="480"/>
      <c r="D53" s="480"/>
      <c r="E53" s="480"/>
      <c r="F53" s="485"/>
      <c r="G53" s="38"/>
      <c r="H53" s="38"/>
    </row>
    <row r="54" spans="2:8" x14ac:dyDescent="0.25">
      <c r="B54" s="487"/>
      <c r="C54" s="480"/>
      <c r="D54" s="480"/>
      <c r="E54" s="480"/>
      <c r="F54" s="485"/>
      <c r="G54" s="38"/>
      <c r="H54" s="38"/>
    </row>
    <row r="55" spans="2:8" x14ac:dyDescent="0.25">
      <c r="B55" s="487"/>
      <c r="C55" s="480"/>
      <c r="D55" s="480"/>
      <c r="E55" s="480"/>
      <c r="F55" s="485"/>
      <c r="G55" s="38"/>
      <c r="H55" s="38"/>
    </row>
    <row r="56" spans="2:8" x14ac:dyDescent="0.25">
      <c r="B56" s="479"/>
      <c r="C56" s="480"/>
      <c r="D56" s="480"/>
      <c r="E56" s="480"/>
      <c r="F56" s="485"/>
      <c r="G56" s="38"/>
      <c r="H56" s="38"/>
    </row>
    <row r="57" spans="2:8" x14ac:dyDescent="0.25">
      <c r="B57" s="479"/>
      <c r="C57" s="480"/>
      <c r="D57" s="488"/>
      <c r="E57" s="480"/>
      <c r="F57" s="485"/>
      <c r="G57" s="38"/>
      <c r="H57" s="38"/>
    </row>
    <row r="58" spans="2:8" x14ac:dyDescent="0.25">
      <c r="B58" s="479"/>
      <c r="C58" s="480"/>
      <c r="D58" s="488"/>
      <c r="E58" s="480"/>
      <c r="F58" s="485"/>
      <c r="G58" s="38"/>
      <c r="H58" s="38"/>
    </row>
    <row r="59" spans="2:8" x14ac:dyDescent="0.25">
      <c r="B59" s="479"/>
      <c r="C59" s="480"/>
      <c r="D59" s="488"/>
      <c r="E59" s="480"/>
      <c r="F59" s="485"/>
      <c r="G59" s="38"/>
      <c r="H59" s="38"/>
    </row>
    <row r="60" spans="2:8" x14ac:dyDescent="0.25">
      <c r="B60" s="479"/>
      <c r="C60" s="480"/>
      <c r="D60" s="480"/>
      <c r="E60" s="480"/>
      <c r="F60" s="485"/>
      <c r="G60" s="38"/>
      <c r="H60" s="38"/>
    </row>
    <row r="61" spans="2:8" x14ac:dyDescent="0.25">
      <c r="B61" s="479"/>
      <c r="C61" s="480"/>
      <c r="D61" s="480"/>
      <c r="E61" s="480"/>
      <c r="F61" s="485"/>
      <c r="G61" s="38"/>
      <c r="H61" s="38"/>
    </row>
    <row r="62" spans="2:8" x14ac:dyDescent="0.25">
      <c r="B62" s="479"/>
      <c r="C62" s="480"/>
      <c r="D62" s="480"/>
      <c r="E62" s="480"/>
      <c r="F62" s="485"/>
      <c r="G62" s="38"/>
      <c r="H62" s="38"/>
    </row>
    <row r="63" spans="2:8" x14ac:dyDescent="0.25">
      <c r="B63" s="479"/>
      <c r="C63" s="480"/>
      <c r="D63" s="480"/>
      <c r="E63" s="480"/>
      <c r="F63" s="485"/>
      <c r="G63" s="38"/>
      <c r="H63" s="38"/>
    </row>
    <row r="64" spans="2:8" x14ac:dyDescent="0.25">
      <c r="B64" s="38"/>
      <c r="C64" s="38"/>
      <c r="D64" s="38"/>
      <c r="E64" s="38"/>
      <c r="F64" s="38"/>
      <c r="G64" s="38"/>
      <c r="H64" s="38"/>
    </row>
    <row r="65" spans="2:8" x14ac:dyDescent="0.25">
      <c r="B65" s="38"/>
      <c r="C65" s="38"/>
      <c r="D65" s="38"/>
      <c r="E65" s="38"/>
      <c r="F65" s="38"/>
      <c r="G65" s="38"/>
      <c r="H65" s="38"/>
    </row>
    <row r="66" spans="2:8" x14ac:dyDescent="0.25">
      <c r="B66" s="38"/>
      <c r="C66" s="38"/>
      <c r="D66" s="38"/>
      <c r="E66" s="38"/>
      <c r="F66" s="38"/>
      <c r="G66" s="38"/>
      <c r="H66" s="38"/>
    </row>
    <row r="67" spans="2:8" x14ac:dyDescent="0.25">
      <c r="B67" s="486"/>
      <c r="C67" s="484"/>
      <c r="D67" s="484"/>
      <c r="E67" s="38"/>
      <c r="F67" s="38"/>
      <c r="G67" s="38"/>
      <c r="H67" s="38"/>
    </row>
    <row r="68" spans="2:8" x14ac:dyDescent="0.25">
      <c r="B68" s="481"/>
      <c r="C68" s="485"/>
      <c r="D68" s="485"/>
      <c r="E68" s="38"/>
      <c r="F68" s="38"/>
      <c r="G68" s="38"/>
      <c r="H68" s="38"/>
    </row>
  </sheetData>
  <mergeCells count="5">
    <mergeCell ref="B1:H1"/>
    <mergeCell ref="B3:H3"/>
    <mergeCell ref="E4:F4"/>
    <mergeCell ref="C4:D4"/>
    <mergeCell ref="G4:H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R39"/>
  <sheetViews>
    <sheetView showGridLines="0" zoomScaleNormal="100" workbookViewId="0">
      <selection activeCell="K15" sqref="K15"/>
    </sheetView>
  </sheetViews>
  <sheetFormatPr defaultColWidth="9.140625" defaultRowHeight="15" x14ac:dyDescent="0.25"/>
  <cols>
    <col min="1" max="1" width="1.42578125" style="125" customWidth="1"/>
    <col min="2" max="2" width="2.7109375" style="125" customWidth="1"/>
    <col min="3" max="3" width="22.42578125" style="125" customWidth="1"/>
    <col min="4" max="4" width="34.5703125" style="125" customWidth="1"/>
    <col min="5" max="5" width="10.28515625" style="125" customWidth="1"/>
    <col min="6" max="6" width="1.5703125" style="125" customWidth="1"/>
    <col min="7" max="7" width="22.42578125" style="125" customWidth="1"/>
    <col min="8" max="8" width="33" style="125" customWidth="1"/>
    <col min="9" max="9" width="10.28515625" style="125" customWidth="1"/>
    <col min="10" max="10" width="1.5703125" style="125" customWidth="1"/>
    <col min="11" max="11" width="22.42578125" style="125" customWidth="1"/>
    <col min="12" max="12" width="32.28515625" style="125" customWidth="1"/>
    <col min="13" max="13" width="10.28515625" style="125" customWidth="1"/>
    <col min="14" max="14" width="1.5703125" style="125" customWidth="1"/>
    <col min="15" max="15" width="22.42578125" style="125" customWidth="1"/>
    <col min="16" max="16" width="23.28515625" style="125" customWidth="1"/>
    <col min="17" max="17" width="10.28515625" style="125" customWidth="1"/>
    <col min="18" max="18" width="3.28515625" style="125" customWidth="1"/>
    <col min="19" max="16384" width="9.140625" style="125"/>
  </cols>
  <sheetData>
    <row r="1" spans="2:18" ht="24" customHeight="1" thickBot="1" x14ac:dyDescent="0.3">
      <c r="B1" s="569" t="s">
        <v>208</v>
      </c>
      <c r="C1" s="570"/>
      <c r="D1" s="570"/>
      <c r="E1" s="570"/>
      <c r="F1" s="570"/>
      <c r="G1" s="570"/>
      <c r="H1" s="570"/>
      <c r="I1" s="570"/>
      <c r="J1" s="570"/>
      <c r="K1" s="570"/>
      <c r="L1" s="570"/>
      <c r="M1" s="571"/>
    </row>
    <row r="3" spans="2:18" ht="18.75" x14ac:dyDescent="0.25">
      <c r="B3" s="578" t="s">
        <v>246</v>
      </c>
      <c r="C3" s="579"/>
      <c r="D3" s="579"/>
      <c r="E3" s="579"/>
      <c r="F3" s="579"/>
      <c r="G3" s="579"/>
      <c r="H3" s="579"/>
      <c r="I3" s="579"/>
      <c r="J3" s="579"/>
      <c r="K3" s="579"/>
      <c r="L3" s="579"/>
      <c r="M3" s="579"/>
      <c r="N3" s="579"/>
      <c r="O3" s="579"/>
      <c r="P3" s="579"/>
      <c r="Q3" s="579"/>
      <c r="R3" s="579"/>
    </row>
    <row r="4" spans="2:18" ht="12" customHeight="1" thickBot="1" x14ac:dyDescent="0.3"/>
    <row r="5" spans="2:18" ht="15.75" thickBot="1" x14ac:dyDescent="0.3">
      <c r="B5" s="572" t="s">
        <v>178</v>
      </c>
      <c r="C5" s="563" t="s">
        <v>187</v>
      </c>
      <c r="D5" s="564"/>
      <c r="E5" s="565"/>
      <c r="F5" s="135"/>
      <c r="G5" s="563" t="s">
        <v>188</v>
      </c>
      <c r="H5" s="564"/>
      <c r="I5" s="565"/>
      <c r="J5" s="135"/>
      <c r="K5" s="563" t="s">
        <v>335</v>
      </c>
      <c r="L5" s="564"/>
      <c r="M5" s="565"/>
      <c r="N5" s="135"/>
      <c r="O5" s="563" t="s">
        <v>189</v>
      </c>
      <c r="P5" s="564"/>
      <c r="Q5" s="565"/>
      <c r="R5" s="288"/>
    </row>
    <row r="6" spans="2:18" x14ac:dyDescent="0.25">
      <c r="B6" s="573"/>
      <c r="C6" s="128"/>
      <c r="D6" s="126"/>
      <c r="E6" s="129"/>
      <c r="F6" s="126"/>
      <c r="G6" s="128"/>
      <c r="H6" s="126"/>
      <c r="I6" s="130"/>
      <c r="J6" s="126"/>
      <c r="K6" s="128"/>
      <c r="L6" s="126"/>
      <c r="M6" s="130"/>
      <c r="N6" s="126"/>
      <c r="O6" s="420"/>
      <c r="P6" s="421"/>
      <c r="Q6" s="422"/>
      <c r="R6" s="130"/>
    </row>
    <row r="7" spans="2:18" x14ac:dyDescent="0.25">
      <c r="B7" s="573"/>
      <c r="C7" s="216" t="s">
        <v>2</v>
      </c>
      <c r="D7" s="447" t="s">
        <v>15</v>
      </c>
      <c r="E7" s="217"/>
      <c r="F7" s="126"/>
      <c r="G7" s="216" t="s">
        <v>2</v>
      </c>
      <c r="H7" s="447" t="s">
        <v>177</v>
      </c>
      <c r="I7" s="217"/>
      <c r="J7" s="126"/>
      <c r="K7" s="216" t="s">
        <v>2</v>
      </c>
      <c r="L7" s="447" t="s">
        <v>0</v>
      </c>
      <c r="M7" s="217"/>
      <c r="N7" s="126"/>
      <c r="O7" s="423" t="s">
        <v>2</v>
      </c>
      <c r="P7" s="433" t="s">
        <v>23</v>
      </c>
      <c r="Q7" s="419"/>
      <c r="R7" s="130"/>
    </row>
    <row r="8" spans="2:18" x14ac:dyDescent="0.25">
      <c r="B8" s="573"/>
      <c r="C8" s="216" t="s">
        <v>207</v>
      </c>
      <c r="D8" s="458"/>
      <c r="E8" s="218" t="s">
        <v>35</v>
      </c>
      <c r="F8" s="126"/>
      <c r="G8" s="216" t="s">
        <v>207</v>
      </c>
      <c r="H8" s="458"/>
      <c r="I8" s="218" t="s">
        <v>35</v>
      </c>
      <c r="J8" s="126"/>
      <c r="K8" s="216" t="s">
        <v>207</v>
      </c>
      <c r="L8" s="458"/>
      <c r="M8" s="218" t="s">
        <v>35</v>
      </c>
      <c r="N8" s="126"/>
      <c r="O8" s="423" t="s">
        <v>207</v>
      </c>
      <c r="P8" s="458"/>
      <c r="Q8" s="419" t="s">
        <v>88</v>
      </c>
      <c r="R8" s="130"/>
    </row>
    <row r="9" spans="2:18" ht="17.25" customHeight="1" x14ac:dyDescent="0.25">
      <c r="B9" s="573"/>
      <c r="C9" s="216" t="s">
        <v>3</v>
      </c>
      <c r="D9" s="366">
        <f>VLOOKUP(D7,'Dati combustibile'!$B$5:$H$18,3,0)</f>
        <v>4.25</v>
      </c>
      <c r="E9" s="218" t="str">
        <f>VLOOKUP(D7,'Dati combustibile'!$B$5:$H$18,2,0)</f>
        <v>kWh/kg</v>
      </c>
      <c r="F9" s="126"/>
      <c r="G9" s="216" t="s">
        <v>3</v>
      </c>
      <c r="H9" s="366">
        <f>VLOOKUP(H7,'Dati combustibile'!$B$5:$H$18,3,0)</f>
        <v>11.87</v>
      </c>
      <c r="I9" s="218" t="str">
        <f>VLOOKUP(H7,'Dati combustibile'!$B$5:$H$18,2,0)</f>
        <v>kWh/kg</v>
      </c>
      <c r="J9" s="126"/>
      <c r="K9" s="216" t="s">
        <v>3</v>
      </c>
      <c r="L9" s="366">
        <f>VLOOKUP(L7,'Dati combustibile'!$B$5:$H$18,3,0)</f>
        <v>9.94</v>
      </c>
      <c r="M9" s="218" t="str">
        <f>VLOOKUP(L7,'Dati combustibile'!$B$5:$H$18,2,0)</f>
        <v>kWh/m3</v>
      </c>
      <c r="N9" s="126"/>
      <c r="O9" s="417"/>
      <c r="P9" s="418"/>
      <c r="Q9" s="419"/>
      <c r="R9" s="130"/>
    </row>
    <row r="10" spans="2:18" x14ac:dyDescent="0.25">
      <c r="B10" s="573"/>
      <c r="C10" s="216" t="s">
        <v>9</v>
      </c>
      <c r="D10" s="366">
        <f>VLOOKUP(D7,'Dati combustibile'!$B$5:$H$18,5,0)</f>
        <v>0.15</v>
      </c>
      <c r="E10" s="218" t="str">
        <f>VLOOKUP(D7,'Dati combustibile'!$B$5:$H$18,4,0)</f>
        <v>€/kg</v>
      </c>
      <c r="F10" s="126"/>
      <c r="G10" s="216" t="s">
        <v>9</v>
      </c>
      <c r="H10" s="366">
        <f>VLOOKUP(H7,'Dati combustibile'!$B$5:$H$18,5,0)</f>
        <v>1.25</v>
      </c>
      <c r="I10" s="218" t="str">
        <f>VLOOKUP(H7,'Dati combustibile'!$B$5:$H$18,4,0)</f>
        <v>€/kg</v>
      </c>
      <c r="J10" s="126"/>
      <c r="K10" s="216" t="s">
        <v>9</v>
      </c>
      <c r="L10" s="366">
        <f>VLOOKUP(L7,'Dati combustibile'!$B$5:$H$18,5,0)</f>
        <v>0.77500000000000002</v>
      </c>
      <c r="M10" s="218" t="str">
        <f>VLOOKUP(L7,'Dati combustibile'!$B$5:$H$18,4,0)</f>
        <v>€/m3</v>
      </c>
      <c r="N10" s="126"/>
      <c r="O10" s="423" t="s">
        <v>12</v>
      </c>
      <c r="P10" s="219">
        <f>'Dati combustibile'!C23</f>
        <v>0.21</v>
      </c>
      <c r="Q10" s="419" t="s">
        <v>336</v>
      </c>
      <c r="R10" s="130"/>
    </row>
    <row r="11" spans="2:18" ht="27.75" customHeight="1" x14ac:dyDescent="0.25">
      <c r="B11" s="573"/>
      <c r="C11" s="220" t="s">
        <v>353</v>
      </c>
      <c r="D11" s="366">
        <f>VLOOKUP(D7,'Dati combustibile'!$B$5:$H$18,6,0)</f>
        <v>0</v>
      </c>
      <c r="E11" s="218" t="str">
        <f>VLOOKUP(D7,'Dati combustibile'!$B$5:$H$18,7,0)</f>
        <v>[%]</v>
      </c>
      <c r="F11" s="126"/>
      <c r="G11" s="220" t="s">
        <v>353</v>
      </c>
      <c r="H11" s="366">
        <f>VLOOKUP(H7,'Dati combustibile'!$B$5:$H$18,6,0)</f>
        <v>0</v>
      </c>
      <c r="I11" s="218" t="str">
        <f>VLOOKUP(H7,'Dati combustibile'!$B$5:$H$18,7,0)</f>
        <v>[%]</v>
      </c>
      <c r="J11" s="126"/>
      <c r="K11" s="220" t="s">
        <v>353</v>
      </c>
      <c r="L11" s="366">
        <f>VLOOKUP(L7,'Dati combustibile'!$B$5:$H$18,6,0)</f>
        <v>0</v>
      </c>
      <c r="M11" s="218" t="str">
        <f>VLOOKUP(L7,'Dati combustibile'!$B$5:$H$18,7,0)</f>
        <v>[%]</v>
      </c>
      <c r="N11" s="126"/>
      <c r="O11" s="464" t="s">
        <v>354</v>
      </c>
      <c r="P11" s="219">
        <f>'Dati combustibile'!E23</f>
        <v>0</v>
      </c>
      <c r="Q11" s="419" t="s">
        <v>337</v>
      </c>
      <c r="R11" s="130"/>
    </row>
    <row r="12" spans="2:18" ht="15.75" thickBot="1" x14ac:dyDescent="0.3">
      <c r="B12" s="573"/>
      <c r="C12" s="131"/>
      <c r="D12" s="132"/>
      <c r="E12" s="133"/>
      <c r="F12" s="126"/>
      <c r="G12" s="131"/>
      <c r="H12" s="132"/>
      <c r="I12" s="133"/>
      <c r="J12" s="126"/>
      <c r="K12" s="299"/>
      <c r="L12" s="300"/>
      <c r="M12" s="301"/>
      <c r="N12" s="126"/>
      <c r="O12" s="424"/>
      <c r="P12" s="425"/>
      <c r="Q12" s="426"/>
      <c r="R12" s="130"/>
    </row>
    <row r="13" spans="2:18" x14ac:dyDescent="0.25">
      <c r="B13" s="573"/>
      <c r="C13" s="134"/>
      <c r="D13" s="135"/>
      <c r="E13" s="136"/>
      <c r="F13" s="126"/>
      <c r="G13" s="137"/>
      <c r="H13" s="135"/>
      <c r="I13" s="136"/>
      <c r="J13" s="126"/>
      <c r="K13" s="139"/>
      <c r="L13" s="139"/>
      <c r="M13" s="126"/>
      <c r="N13" s="126"/>
      <c r="O13" s="126"/>
      <c r="P13" s="126"/>
      <c r="Q13" s="126"/>
      <c r="R13" s="130"/>
    </row>
    <row r="14" spans="2:18" x14ac:dyDescent="0.25">
      <c r="B14" s="573"/>
      <c r="C14" s="138"/>
      <c r="D14" s="126"/>
      <c r="E14" s="126"/>
      <c r="F14" s="126"/>
      <c r="G14" s="439" t="s">
        <v>338</v>
      </c>
      <c r="H14" s="440"/>
      <c r="I14" s="441" t="s">
        <v>339</v>
      </c>
      <c r="J14" s="442"/>
      <c r="K14" s="443"/>
      <c r="L14" s="139"/>
      <c r="M14" s="139"/>
      <c r="N14" s="139"/>
      <c r="O14" s="139"/>
      <c r="P14" s="139"/>
      <c r="Q14" s="139"/>
      <c r="R14" s="130"/>
    </row>
    <row r="15" spans="2:18" x14ac:dyDescent="0.25">
      <c r="B15" s="573"/>
      <c r="C15" s="138"/>
      <c r="D15" s="126"/>
      <c r="E15" s="126"/>
      <c r="F15" s="126"/>
      <c r="G15" s="439" t="s">
        <v>340</v>
      </c>
      <c r="H15" s="440"/>
      <c r="I15" s="441" t="s">
        <v>341</v>
      </c>
      <c r="J15" s="443"/>
      <c r="K15" s="443"/>
      <c r="L15" s="139"/>
      <c r="M15" s="139"/>
      <c r="N15" s="139"/>
      <c r="O15" s="139"/>
      <c r="P15" s="139"/>
      <c r="Q15" s="139"/>
      <c r="R15" s="130"/>
    </row>
    <row r="16" spans="2:18" x14ac:dyDescent="0.25">
      <c r="B16" s="573"/>
      <c r="C16" s="138"/>
      <c r="D16" s="126"/>
      <c r="E16" s="126"/>
      <c r="F16" s="126"/>
      <c r="G16" s="439" t="s">
        <v>342</v>
      </c>
      <c r="H16" s="438"/>
      <c r="I16" s="441" t="s">
        <v>21</v>
      </c>
      <c r="J16" s="443"/>
      <c r="K16" s="443"/>
      <c r="L16" s="139"/>
      <c r="M16" s="139"/>
      <c r="N16" s="139"/>
      <c r="O16" s="139"/>
      <c r="P16" s="139"/>
      <c r="Q16" s="139"/>
      <c r="R16" s="130"/>
    </row>
    <row r="17" spans="2:18" ht="15.75" thickBot="1" x14ac:dyDescent="0.3">
      <c r="B17" s="574"/>
      <c r="C17" s="140"/>
      <c r="D17" s="141"/>
      <c r="E17" s="141"/>
      <c r="F17" s="142"/>
      <c r="G17" s="436"/>
      <c r="H17" s="436"/>
      <c r="I17" s="436"/>
      <c r="J17" s="437"/>
      <c r="K17" s="436"/>
      <c r="L17" s="141"/>
      <c r="M17" s="141"/>
      <c r="N17" s="141"/>
      <c r="O17" s="141"/>
      <c r="P17" s="141"/>
      <c r="Q17" s="141"/>
      <c r="R17" s="176"/>
    </row>
    <row r="18" spans="2:18" x14ac:dyDescent="0.25">
      <c r="B18" s="127"/>
      <c r="C18" s="127"/>
      <c r="D18" s="127"/>
      <c r="E18" s="127"/>
      <c r="F18" s="126"/>
      <c r="G18" s="434"/>
      <c r="H18" s="434"/>
      <c r="I18" s="434"/>
      <c r="J18" s="435"/>
      <c r="K18" s="434"/>
      <c r="L18" s="127"/>
      <c r="M18" s="127"/>
      <c r="N18" s="127"/>
    </row>
    <row r="19" spans="2:18" ht="15.75" thickBot="1" x14ac:dyDescent="0.3">
      <c r="C19" s="144"/>
      <c r="D19" s="145"/>
      <c r="E19" s="109"/>
      <c r="F19" s="126"/>
      <c r="G19" s="126"/>
      <c r="H19" s="126"/>
      <c r="I19" s="126"/>
      <c r="K19" s="126"/>
    </row>
    <row r="20" spans="2:18" ht="15.75" thickBot="1" x14ac:dyDescent="0.3">
      <c r="B20" s="575" t="s">
        <v>180</v>
      </c>
      <c r="C20" s="566" t="s">
        <v>190</v>
      </c>
      <c r="D20" s="567"/>
      <c r="E20" s="568"/>
      <c r="F20" s="135"/>
      <c r="G20" s="566" t="s">
        <v>191</v>
      </c>
      <c r="H20" s="567"/>
      <c r="I20" s="568"/>
      <c r="J20" s="135"/>
      <c r="K20" s="566" t="s">
        <v>330</v>
      </c>
      <c r="L20" s="567"/>
      <c r="M20" s="568"/>
      <c r="N20" s="135"/>
      <c r="O20" s="566" t="s">
        <v>192</v>
      </c>
      <c r="P20" s="567"/>
      <c r="Q20" s="568"/>
      <c r="R20" s="288"/>
    </row>
    <row r="21" spans="2:18" x14ac:dyDescent="0.25">
      <c r="B21" s="576"/>
      <c r="C21" s="128"/>
      <c r="D21" s="126"/>
      <c r="E21" s="129"/>
      <c r="F21" s="126"/>
      <c r="G21" s="128"/>
      <c r="H21" s="126"/>
      <c r="I21" s="129"/>
      <c r="J21" s="126"/>
      <c r="K21" s="128"/>
      <c r="L21" s="126"/>
      <c r="M21" s="129"/>
      <c r="N21" s="126"/>
      <c r="O21" s="420"/>
      <c r="P21" s="421"/>
      <c r="Q21" s="422"/>
      <c r="R21" s="130"/>
    </row>
    <row r="22" spans="2:18" x14ac:dyDescent="0.25">
      <c r="B22" s="576"/>
      <c r="C22" s="216" t="s">
        <v>2</v>
      </c>
      <c r="D22" s="447" t="s">
        <v>0</v>
      </c>
      <c r="E22" s="217"/>
      <c r="F22" s="126"/>
      <c r="G22" s="216" t="s">
        <v>2</v>
      </c>
      <c r="H22" s="447" t="s">
        <v>177</v>
      </c>
      <c r="I22" s="218"/>
      <c r="J22" s="126"/>
      <c r="K22" s="216" t="s">
        <v>2</v>
      </c>
      <c r="L22" s="447" t="s">
        <v>348</v>
      </c>
      <c r="M22" s="218"/>
      <c r="N22" s="126"/>
      <c r="O22" s="423" t="s">
        <v>2</v>
      </c>
      <c r="P22" s="433" t="s">
        <v>23</v>
      </c>
      <c r="Q22" s="428"/>
      <c r="R22" s="130"/>
    </row>
    <row r="23" spans="2:18" x14ac:dyDescent="0.25">
      <c r="B23" s="576"/>
      <c r="C23" s="216" t="s">
        <v>207</v>
      </c>
      <c r="D23" s="458"/>
      <c r="E23" s="218" t="s">
        <v>35</v>
      </c>
      <c r="F23" s="126"/>
      <c r="G23" s="216" t="s">
        <v>207</v>
      </c>
      <c r="H23" s="458"/>
      <c r="I23" s="218" t="s">
        <v>35</v>
      </c>
      <c r="J23" s="126"/>
      <c r="K23" s="216" t="s">
        <v>207</v>
      </c>
      <c r="L23" s="458"/>
      <c r="M23" s="218" t="s">
        <v>35</v>
      </c>
      <c r="N23" s="126"/>
      <c r="O23" s="423" t="s">
        <v>207</v>
      </c>
      <c r="P23" s="458"/>
      <c r="Q23" s="419" t="s">
        <v>88</v>
      </c>
      <c r="R23" s="130"/>
    </row>
    <row r="24" spans="2:18" x14ac:dyDescent="0.25">
      <c r="B24" s="576"/>
      <c r="C24" s="216" t="s">
        <v>3</v>
      </c>
      <c r="D24" s="366">
        <f>VLOOKUP(D22,'Dati combustibile'!$B$5:$H$18,3,0)</f>
        <v>9.94</v>
      </c>
      <c r="E24" s="218" t="str">
        <f>VLOOKUP(D22,'Dati combustibile'!$B$5:$H$18,2,0)</f>
        <v>kWh/m3</v>
      </c>
      <c r="F24" s="126"/>
      <c r="G24" s="216" t="s">
        <v>3</v>
      </c>
      <c r="H24" s="366">
        <f>VLOOKUP(H22,'Dati combustibile'!$B$5:$H$18,3,0)</f>
        <v>11.87</v>
      </c>
      <c r="I24" s="218" t="str">
        <f>VLOOKUP(H22,'Dati combustibile'!$B$5:$H$18,2,0)</f>
        <v>kWh/kg</v>
      </c>
      <c r="J24" s="126"/>
      <c r="K24" s="216" t="s">
        <v>3</v>
      </c>
      <c r="L24" s="366">
        <f>VLOOKUP(L22,'Dati combustibile'!$B$5:$H$18,3,0)</f>
        <v>30.98</v>
      </c>
      <c r="M24" s="218" t="str">
        <f>VLOOKUP(L22,'Dati combustibile'!$B$5:$H$18,2,0)</f>
        <v>kWh/Nm3</v>
      </c>
      <c r="N24" s="126"/>
      <c r="O24" s="417"/>
      <c r="P24" s="418"/>
      <c r="Q24" s="419"/>
      <c r="R24" s="130"/>
    </row>
    <row r="25" spans="2:18" x14ac:dyDescent="0.25">
      <c r="B25" s="576"/>
      <c r="C25" s="216" t="s">
        <v>9</v>
      </c>
      <c r="D25" s="366">
        <f>VLOOKUP(D22,'Dati combustibile'!$B$5:$H$18,5,0)</f>
        <v>0.77500000000000002</v>
      </c>
      <c r="E25" s="218" t="str">
        <f>VLOOKUP(D22,'Dati combustibile'!$B$5:$H$18,4,0)</f>
        <v>€/m3</v>
      </c>
      <c r="F25" s="126"/>
      <c r="G25" s="216" t="s">
        <v>9</v>
      </c>
      <c r="H25" s="366">
        <f>VLOOKUP(H22,'Dati combustibile'!$B$5:$H$18,5,0)</f>
        <v>1.25</v>
      </c>
      <c r="I25" s="218" t="str">
        <f>VLOOKUP(H22,'Dati combustibile'!$B$5:$H$18,4,0)</f>
        <v>€/kg</v>
      </c>
      <c r="J25" s="126"/>
      <c r="K25" s="216" t="s">
        <v>9</v>
      </c>
      <c r="L25" s="366">
        <f>VLOOKUP(L22,'Dati combustibile'!$B$5:$H$18,5,0)</f>
        <v>5.15</v>
      </c>
      <c r="M25" s="218" t="str">
        <f>VLOOKUP(L22,'Dati combustibile'!$B$5:$H$18,4,0)</f>
        <v>€/Nm3</v>
      </c>
      <c r="N25" s="126"/>
      <c r="O25" s="423" t="s">
        <v>12</v>
      </c>
      <c r="P25" s="219">
        <f>'Dati combustibile'!D23</f>
        <v>0.21</v>
      </c>
      <c r="Q25" s="419" t="s">
        <v>336</v>
      </c>
      <c r="R25" s="130"/>
    </row>
    <row r="26" spans="2:18" ht="24" customHeight="1" x14ac:dyDescent="0.25">
      <c r="B26" s="576"/>
      <c r="C26" s="220" t="s">
        <v>353</v>
      </c>
      <c r="D26" s="366">
        <f>VLOOKUP(D22,'Dati combustibile'!$B$5:$H$18,6,0)</f>
        <v>0</v>
      </c>
      <c r="E26" s="218" t="str">
        <f>VLOOKUP(D22,'Dati combustibile'!$B$5:$H$18,7,0)</f>
        <v>[%]</v>
      </c>
      <c r="F26" s="126"/>
      <c r="G26" s="220" t="s">
        <v>353</v>
      </c>
      <c r="H26" s="366">
        <f>VLOOKUP(H22,'Dati combustibile'!$B$5:$H$18,6,0)</f>
        <v>0</v>
      </c>
      <c r="I26" s="218" t="str">
        <f>VLOOKUP(H22,'Dati combustibile'!$B$5:$H$18,7,0)</f>
        <v>[%]</v>
      </c>
      <c r="J26" s="126"/>
      <c r="K26" s="220" t="s">
        <v>353</v>
      </c>
      <c r="L26" s="366">
        <f>VLOOKUP(L22,'Dati combustibile'!$B$5:$H$18,6,0)</f>
        <v>0</v>
      </c>
      <c r="M26" s="218" t="str">
        <f>VLOOKUP(L22,'Dati combustibile'!$B$5:$H$18,7,0)</f>
        <v>[%]</v>
      </c>
      <c r="N26" s="126"/>
      <c r="O26" s="464" t="s">
        <v>354</v>
      </c>
      <c r="P26" s="219">
        <f>'Dati combustibile'!E23</f>
        <v>0</v>
      </c>
      <c r="Q26" s="419" t="s">
        <v>337</v>
      </c>
      <c r="R26" s="130"/>
    </row>
    <row r="27" spans="2:18" ht="15.75" thickBot="1" x14ac:dyDescent="0.3">
      <c r="B27" s="576"/>
      <c r="C27" s="146"/>
      <c r="D27" s="143"/>
      <c r="E27" s="147"/>
      <c r="F27" s="126"/>
      <c r="G27" s="146"/>
      <c r="H27" s="143"/>
      <c r="I27" s="147"/>
      <c r="J27" s="126"/>
      <c r="K27" s="146"/>
      <c r="L27" s="143"/>
      <c r="M27" s="147"/>
      <c r="N27" s="126"/>
      <c r="O27" s="427"/>
      <c r="P27" s="430"/>
      <c r="Q27" s="429"/>
      <c r="R27" s="130"/>
    </row>
    <row r="28" spans="2:18" x14ac:dyDescent="0.25">
      <c r="B28" s="576"/>
      <c r="C28" s="134"/>
      <c r="D28" s="137"/>
      <c r="E28" s="137"/>
      <c r="F28" s="126"/>
      <c r="G28" s="137"/>
      <c r="H28" s="137"/>
      <c r="I28" s="136"/>
      <c r="J28" s="126"/>
      <c r="K28" s="137"/>
      <c r="L28" s="137"/>
      <c r="M28" s="137"/>
      <c r="N28" s="137"/>
      <c r="O28" s="137"/>
      <c r="P28" s="137"/>
      <c r="Q28" s="137"/>
      <c r="R28" s="130"/>
    </row>
    <row r="29" spans="2:18" x14ac:dyDescent="0.25">
      <c r="B29" s="576"/>
      <c r="C29" s="128"/>
      <c r="D29" s="139"/>
      <c r="E29" s="139"/>
      <c r="F29" s="139"/>
      <c r="G29" s="446" t="s">
        <v>338</v>
      </c>
      <c r="H29" s="447"/>
      <c r="I29" s="448" t="s">
        <v>339</v>
      </c>
      <c r="J29" s="449"/>
      <c r="K29" s="449"/>
      <c r="L29" s="139"/>
      <c r="M29" s="139"/>
      <c r="N29" s="139"/>
      <c r="O29" s="139"/>
      <c r="P29" s="139"/>
      <c r="Q29" s="139"/>
      <c r="R29" s="130"/>
    </row>
    <row r="30" spans="2:18" x14ac:dyDescent="0.25">
      <c r="B30" s="576"/>
      <c r="C30" s="128"/>
      <c r="D30" s="139"/>
      <c r="E30" s="139"/>
      <c r="F30" s="139"/>
      <c r="G30" s="446" t="s">
        <v>340</v>
      </c>
      <c r="H30" s="447"/>
      <c r="I30" s="448" t="s">
        <v>341</v>
      </c>
      <c r="J30" s="449"/>
      <c r="K30" s="449"/>
      <c r="L30" s="139"/>
      <c r="M30" s="139"/>
      <c r="N30" s="139"/>
      <c r="O30" s="139"/>
      <c r="P30" s="139"/>
      <c r="Q30" s="139"/>
      <c r="R30" s="130"/>
    </row>
    <row r="31" spans="2:18" x14ac:dyDescent="0.25">
      <c r="B31" s="576"/>
      <c r="C31" s="128"/>
      <c r="D31" s="139"/>
      <c r="E31" s="139"/>
      <c r="F31" s="139"/>
      <c r="G31" s="446" t="s">
        <v>342</v>
      </c>
      <c r="H31" s="445"/>
      <c r="I31" s="448" t="s">
        <v>21</v>
      </c>
      <c r="J31" s="449"/>
      <c r="K31" s="449"/>
      <c r="L31" s="139"/>
      <c r="M31" s="139"/>
      <c r="N31" s="139"/>
      <c r="O31" s="139"/>
      <c r="P31" s="139"/>
      <c r="Q31" s="139"/>
      <c r="R31" s="130"/>
    </row>
    <row r="32" spans="2:18" ht="15.75" thickBot="1" x14ac:dyDescent="0.3">
      <c r="B32" s="577"/>
      <c r="C32" s="146"/>
      <c r="D32" s="143"/>
      <c r="E32" s="143"/>
      <c r="F32" s="143"/>
      <c r="G32" s="444"/>
      <c r="H32" s="444"/>
      <c r="I32" s="444"/>
      <c r="J32" s="444"/>
      <c r="K32" s="444"/>
      <c r="L32" s="143"/>
      <c r="M32" s="143"/>
      <c r="N32" s="143"/>
      <c r="O32" s="143"/>
      <c r="P32" s="143"/>
      <c r="Q32" s="143"/>
      <c r="R32" s="176"/>
    </row>
    <row r="33" spans="3:5" ht="14.45" x14ac:dyDescent="0.3">
      <c r="C33" s="139"/>
      <c r="D33" s="139"/>
      <c r="E33" s="139"/>
    </row>
    <row r="34" spans="3:5" ht="14.45" x14ac:dyDescent="0.3">
      <c r="C34" s="148"/>
      <c r="D34" s="139"/>
      <c r="E34" s="139"/>
    </row>
    <row r="35" spans="3:5" x14ac:dyDescent="0.25">
      <c r="C35" s="139"/>
      <c r="D35" s="139"/>
      <c r="E35" s="139"/>
    </row>
    <row r="36" spans="3:5" x14ac:dyDescent="0.25">
      <c r="C36" s="139"/>
      <c r="D36" s="149"/>
      <c r="E36" s="139"/>
    </row>
    <row r="37" spans="3:5" x14ac:dyDescent="0.25">
      <c r="C37" s="139"/>
      <c r="D37" s="149"/>
      <c r="E37" s="139"/>
    </row>
    <row r="38" spans="3:5" x14ac:dyDescent="0.25">
      <c r="C38" s="139"/>
      <c r="D38" s="149"/>
      <c r="E38" s="139"/>
    </row>
    <row r="39" spans="3:5" x14ac:dyDescent="0.25">
      <c r="C39" s="139"/>
      <c r="D39" s="149"/>
      <c r="E39" s="139"/>
    </row>
  </sheetData>
  <sheetProtection password="D7AF" sheet="1" objects="1" scenarios="1"/>
  <mergeCells count="12">
    <mergeCell ref="O5:Q5"/>
    <mergeCell ref="O20:Q20"/>
    <mergeCell ref="B1:M1"/>
    <mergeCell ref="K20:M20"/>
    <mergeCell ref="G20:I20"/>
    <mergeCell ref="C20:E20"/>
    <mergeCell ref="B5:B17"/>
    <mergeCell ref="B20:B32"/>
    <mergeCell ref="C5:E5"/>
    <mergeCell ref="G5:I5"/>
    <mergeCell ref="K5:M5"/>
    <mergeCell ref="B3:R3"/>
  </mergeCells>
  <pageMargins left="0.7" right="0.7" top="0.75" bottom="0.75" header="0.3" footer="0.3"/>
  <pageSetup paperSize="9" scale="4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'Dati combustibile'!$B$5:$B$18</xm:f>
          </x14:formula1>
          <xm:sqref>D7 H7 L7 D22 H22 L22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K148"/>
  <sheetViews>
    <sheetView topLeftCell="A7" zoomScale="110" zoomScaleNormal="110" workbookViewId="0">
      <selection activeCell="G37" sqref="G37"/>
    </sheetView>
  </sheetViews>
  <sheetFormatPr defaultColWidth="9.140625" defaultRowHeight="15" x14ac:dyDescent="0.25"/>
  <cols>
    <col min="1" max="1" width="3.42578125" style="7" customWidth="1"/>
    <col min="2" max="2" width="4.42578125" style="7" customWidth="1"/>
    <col min="3" max="3" width="35.85546875" style="7" customWidth="1"/>
    <col min="4" max="4" width="23.7109375" style="7" customWidth="1"/>
    <col min="5" max="5" width="22.28515625" style="7" customWidth="1"/>
    <col min="6" max="6" width="20.85546875" style="7" customWidth="1"/>
    <col min="7" max="7" width="25.140625" style="7" customWidth="1"/>
    <col min="8" max="8" width="2.7109375" style="7" customWidth="1"/>
    <col min="9" max="9" width="18.5703125" style="7" customWidth="1"/>
    <col min="10" max="10" width="17.140625" style="7" customWidth="1"/>
    <col min="11" max="11" width="27.85546875" style="7" customWidth="1"/>
    <col min="12" max="12" width="5.140625" style="7" customWidth="1"/>
    <col min="13" max="16384" width="9.140625" style="7"/>
  </cols>
  <sheetData>
    <row r="1" spans="1:11" ht="21.75" customHeight="1" thickBot="1" x14ac:dyDescent="0.3">
      <c r="B1" s="554" t="s">
        <v>221</v>
      </c>
      <c r="C1" s="555"/>
      <c r="D1" s="555"/>
      <c r="E1" s="555"/>
      <c r="F1" s="555"/>
      <c r="G1" s="555"/>
      <c r="H1" s="556"/>
    </row>
    <row r="2" spans="1:11" ht="6" customHeight="1" thickBot="1" x14ac:dyDescent="0.3">
      <c r="C2" s="15"/>
      <c r="D2" s="11"/>
      <c r="E2" s="11"/>
      <c r="F2" s="11"/>
      <c r="G2" s="11"/>
      <c r="H2" s="11"/>
    </row>
    <row r="3" spans="1:11" ht="15.75" thickBot="1" x14ac:dyDescent="0.3">
      <c r="B3" s="600" t="s">
        <v>222</v>
      </c>
      <c r="C3" s="601"/>
      <c r="D3" s="601"/>
      <c r="E3" s="601"/>
      <c r="F3" s="601"/>
      <c r="G3" s="601"/>
      <c r="H3" s="602"/>
      <c r="K3" s="345"/>
    </row>
    <row r="4" spans="1:11" ht="10.5" customHeight="1" thickBot="1" x14ac:dyDescent="0.3">
      <c r="A4" s="1"/>
      <c r="K4" s="38"/>
    </row>
    <row r="5" spans="1:11" ht="15" customHeight="1" x14ac:dyDescent="0.25">
      <c r="A5" s="1"/>
      <c r="B5" s="594" t="s">
        <v>178</v>
      </c>
      <c r="C5" s="368" t="s">
        <v>157</v>
      </c>
      <c r="D5" s="368" t="s">
        <v>35</v>
      </c>
      <c r="E5" s="588" t="s">
        <v>22</v>
      </c>
      <c r="F5" s="589"/>
      <c r="G5" s="368" t="s">
        <v>227</v>
      </c>
      <c r="H5" s="348"/>
      <c r="I5" s="38"/>
      <c r="K5" s="38"/>
    </row>
    <row r="6" spans="1:11" ht="15" customHeight="1" x14ac:dyDescent="0.25">
      <c r="A6" s="1"/>
      <c r="B6" s="595"/>
      <c r="C6" s="432" t="str">
        <f>'Dati di fabbisogno'!D7</f>
        <v>Legno</v>
      </c>
      <c r="D6" s="452">
        <f>'Dati di fabbisogno'!D8</f>
        <v>0</v>
      </c>
      <c r="E6" s="452">
        <f>D6/'Dati di fabbisogno'!D9</f>
        <v>0</v>
      </c>
      <c r="F6" s="452" t="str">
        <f>VLOOKUP(C6,calcoli!$B$4:$C$17,2,0)</f>
        <v>kWh/kg</v>
      </c>
      <c r="G6" s="360">
        <f>E6*'Dati di fabbisogno'!D10</f>
        <v>0</v>
      </c>
      <c r="H6" s="349"/>
      <c r="I6" s="459" t="s">
        <v>338</v>
      </c>
      <c r="J6" s="452">
        <f>'Dati di fabbisogno'!H14</f>
        <v>0</v>
      </c>
      <c r="K6" s="460" t="s">
        <v>339</v>
      </c>
    </row>
    <row r="7" spans="1:11" ht="15" customHeight="1" x14ac:dyDescent="0.25">
      <c r="A7" s="1"/>
      <c r="B7" s="595"/>
      <c r="C7" s="432" t="str">
        <f>'Dati di fabbisogno'!H7</f>
        <v>Gasolio [kg]</v>
      </c>
      <c r="D7" s="452">
        <f>'Dati di fabbisogno'!H8</f>
        <v>0</v>
      </c>
      <c r="E7" s="452">
        <f>D7/'Dati di fabbisogno'!H9</f>
        <v>0</v>
      </c>
      <c r="F7" s="452" t="str">
        <f>VLOOKUP(C7,calcoli!$B$4:$C$17,2,0)</f>
        <v>kWh/kg</v>
      </c>
      <c r="G7" s="360">
        <f>E7*'Dati di fabbisogno'!H10</f>
        <v>0</v>
      </c>
      <c r="H7" s="349"/>
      <c r="I7" s="459" t="s">
        <v>343</v>
      </c>
      <c r="J7" s="452">
        <f>'Dati di fabbisogno'!H15</f>
        <v>0</v>
      </c>
      <c r="K7" s="460" t="s">
        <v>339</v>
      </c>
    </row>
    <row r="8" spans="1:11" s="344" customFormat="1" ht="15" customHeight="1" x14ac:dyDescent="0.25">
      <c r="A8" s="345"/>
      <c r="B8" s="595"/>
      <c r="C8" s="432" t="str">
        <f>'Dati di fabbisogno'!L7</f>
        <v>Gas naturale</v>
      </c>
      <c r="D8" s="452">
        <f>'Dati di fabbisogno'!L8</f>
        <v>0</v>
      </c>
      <c r="E8" s="452">
        <f>D8/'Dati di fabbisogno'!L9</f>
        <v>0</v>
      </c>
      <c r="F8" s="452" t="str">
        <f>VLOOKUP(C8,calcoli!$B$4:$C$17,2,0)</f>
        <v>kWh/m3</v>
      </c>
      <c r="G8" s="360">
        <f>E8*'Dati di fabbisogno'!L10</f>
        <v>0</v>
      </c>
      <c r="H8" s="349"/>
      <c r="I8" s="459" t="s">
        <v>342</v>
      </c>
      <c r="J8" s="452">
        <f>'Dati di fabbisogno'!H16</f>
        <v>0</v>
      </c>
      <c r="K8" s="460" t="s">
        <v>21</v>
      </c>
    </row>
    <row r="9" spans="1:11" ht="7.5" customHeight="1" x14ac:dyDescent="0.25">
      <c r="A9" s="1"/>
      <c r="B9" s="595"/>
      <c r="C9" s="356"/>
      <c r="D9" s="345"/>
      <c r="E9" s="345"/>
      <c r="F9" s="345"/>
      <c r="G9" s="345"/>
      <c r="H9" s="349"/>
      <c r="I9" s="38"/>
      <c r="K9" s="84"/>
    </row>
    <row r="10" spans="1:11" ht="15" customHeight="1" x14ac:dyDescent="0.25">
      <c r="A10" s="1"/>
      <c r="B10" s="595"/>
      <c r="C10" s="592" t="s">
        <v>224</v>
      </c>
      <c r="D10" s="361" t="s">
        <v>148</v>
      </c>
      <c r="E10" s="361" t="s">
        <v>223</v>
      </c>
      <c r="F10" s="369"/>
      <c r="G10" s="361" t="s">
        <v>229</v>
      </c>
      <c r="H10" s="349"/>
      <c r="I10" s="38"/>
      <c r="K10" s="84"/>
    </row>
    <row r="11" spans="1:11" ht="15" customHeight="1" x14ac:dyDescent="0.25">
      <c r="A11" s="1"/>
      <c r="B11" s="595"/>
      <c r="C11" s="593"/>
      <c r="D11" s="452">
        <f>D6+D7+D8</f>
        <v>0</v>
      </c>
      <c r="E11" s="452" t="s">
        <v>4</v>
      </c>
      <c r="F11" s="369"/>
      <c r="G11" s="357">
        <f>G6+G7+G8</f>
        <v>0</v>
      </c>
      <c r="H11" s="349"/>
      <c r="I11" s="38"/>
      <c r="K11" s="84"/>
    </row>
    <row r="12" spans="1:11" ht="7.5" customHeight="1" x14ac:dyDescent="0.25">
      <c r="A12" s="1"/>
      <c r="B12" s="595"/>
      <c r="C12" s="358"/>
      <c r="D12" s="363"/>
      <c r="E12" s="363"/>
      <c r="F12" s="363"/>
      <c r="G12" s="363"/>
      <c r="H12" s="349"/>
      <c r="K12" s="84"/>
    </row>
    <row r="13" spans="1:11" ht="15" customHeight="1" x14ac:dyDescent="0.25">
      <c r="A13" s="1"/>
      <c r="B13" s="595"/>
      <c r="C13" s="591" t="s">
        <v>226</v>
      </c>
      <c r="D13" s="361" t="s">
        <v>148</v>
      </c>
      <c r="E13" s="361" t="s">
        <v>223</v>
      </c>
      <c r="F13" s="369"/>
      <c r="G13" s="361" t="s">
        <v>230</v>
      </c>
      <c r="H13" s="349"/>
      <c r="K13" s="84"/>
    </row>
    <row r="14" spans="1:11" ht="15" customHeight="1" x14ac:dyDescent="0.25">
      <c r="A14" s="1"/>
      <c r="B14" s="595"/>
      <c r="C14" s="591"/>
      <c r="D14" s="452">
        <f>'Dati di fabbisogno'!P8</f>
        <v>0</v>
      </c>
      <c r="E14" s="452" t="s">
        <v>4</v>
      </c>
      <c r="F14" s="369"/>
      <c r="G14" s="357">
        <f>D14*'Dati combustibile'!C23</f>
        <v>0</v>
      </c>
      <c r="H14" s="349"/>
      <c r="K14" s="84"/>
    </row>
    <row r="15" spans="1:11" ht="7.5" customHeight="1" x14ac:dyDescent="0.25">
      <c r="A15" s="1"/>
      <c r="B15" s="595"/>
      <c r="C15" s="358"/>
      <c r="D15" s="353"/>
      <c r="E15" s="354"/>
      <c r="F15" s="353"/>
      <c r="G15" s="353"/>
      <c r="H15" s="349"/>
      <c r="K15" s="84"/>
    </row>
    <row r="16" spans="1:11" ht="15" customHeight="1" x14ac:dyDescent="0.25">
      <c r="A16" s="1"/>
      <c r="B16" s="595"/>
      <c r="C16" s="356"/>
      <c r="D16" s="345"/>
      <c r="E16" s="345"/>
      <c r="F16" s="364" t="s">
        <v>228</v>
      </c>
      <c r="G16" s="359">
        <f>G11+G14</f>
        <v>0</v>
      </c>
      <c r="H16" s="349"/>
      <c r="I16" s="38"/>
      <c r="K16" s="84"/>
    </row>
    <row r="17" spans="1:11" ht="7.5" customHeight="1" thickBot="1" x14ac:dyDescent="0.3">
      <c r="A17" s="1"/>
      <c r="B17" s="596"/>
      <c r="C17" s="396"/>
      <c r="D17" s="350"/>
      <c r="E17" s="350"/>
      <c r="F17" s="370"/>
      <c r="G17" s="370"/>
      <c r="H17" s="351"/>
      <c r="I17" s="38"/>
      <c r="K17" s="84"/>
    </row>
    <row r="18" spans="1:11" ht="15" customHeight="1" thickBot="1" x14ac:dyDescent="0.3">
      <c r="I18" s="38"/>
      <c r="K18" s="84"/>
    </row>
    <row r="19" spans="1:11" ht="15" customHeight="1" x14ac:dyDescent="0.25">
      <c r="A19" s="1"/>
      <c r="B19" s="597" t="s">
        <v>180</v>
      </c>
      <c r="C19" s="431" t="s">
        <v>157</v>
      </c>
      <c r="D19" s="431" t="s">
        <v>35</v>
      </c>
      <c r="E19" s="590" t="s">
        <v>22</v>
      </c>
      <c r="F19" s="590"/>
      <c r="G19" s="371" t="s">
        <v>227</v>
      </c>
      <c r="H19" s="348"/>
      <c r="I19" s="38"/>
      <c r="K19" s="84"/>
    </row>
    <row r="20" spans="1:11" ht="15" customHeight="1" x14ac:dyDescent="0.25">
      <c r="A20" s="1"/>
      <c r="B20" s="598"/>
      <c r="C20" s="432" t="str">
        <f>'Dati di fabbisogno'!D22</f>
        <v>Gas naturale</v>
      </c>
      <c r="D20" s="452">
        <f>'Dati di fabbisogno'!D23</f>
        <v>0</v>
      </c>
      <c r="E20" s="452">
        <f>D20/'Dati di fabbisogno'!D24</f>
        <v>0</v>
      </c>
      <c r="F20" s="452" t="str">
        <f>VLOOKUP(C20,calcoli!$B$4:$C$17,2,0)</f>
        <v>kWh/m3</v>
      </c>
      <c r="G20" s="360">
        <f>E20*'Dati di fabbisogno'!D25</f>
        <v>0</v>
      </c>
      <c r="H20" s="349"/>
      <c r="I20" s="459" t="s">
        <v>344</v>
      </c>
      <c r="J20" s="452">
        <f>'Dati di fabbisogno'!H29</f>
        <v>0</v>
      </c>
      <c r="K20" s="460" t="s">
        <v>339</v>
      </c>
    </row>
    <row r="21" spans="1:11" ht="15" customHeight="1" x14ac:dyDescent="0.25">
      <c r="A21" s="1"/>
      <c r="B21" s="598"/>
      <c r="C21" s="432" t="str">
        <f>'Dati di fabbisogno'!L22</f>
        <v>GPL [Nm3]</v>
      </c>
      <c r="D21" s="452">
        <f>'Dati di fabbisogno'!H23</f>
        <v>0</v>
      </c>
      <c r="E21" s="452">
        <f>D21/'Dati di fabbisogno'!H24</f>
        <v>0</v>
      </c>
      <c r="F21" s="452" t="str">
        <f>VLOOKUP(C21,calcoli!$B$4:$C$17,2,0)</f>
        <v>kWh/Nm3</v>
      </c>
      <c r="G21" s="360">
        <f>E21*'Dati di fabbisogno'!H25</f>
        <v>0</v>
      </c>
      <c r="H21" s="349"/>
      <c r="I21" s="459" t="s">
        <v>343</v>
      </c>
      <c r="J21" s="452">
        <f>'Dati di fabbisogno'!H30</f>
        <v>0</v>
      </c>
      <c r="K21" s="460" t="s">
        <v>339</v>
      </c>
    </row>
    <row r="22" spans="1:11" s="344" customFormat="1" ht="15" customHeight="1" x14ac:dyDescent="0.25">
      <c r="A22" s="345"/>
      <c r="B22" s="598"/>
      <c r="C22" s="432" t="str">
        <f>'Dati di fabbisogno'!H22</f>
        <v>Gasolio [kg]</v>
      </c>
      <c r="D22" s="452">
        <f>'Dati di fabbisogno'!L23</f>
        <v>0</v>
      </c>
      <c r="E22" s="452">
        <f>D22/'Dati di fabbisogno'!L24</f>
        <v>0</v>
      </c>
      <c r="F22" s="452" t="str">
        <f>VLOOKUP(C22,calcoli!$B$4:$C$17,2,0)</f>
        <v>kWh/kg</v>
      </c>
      <c r="G22" s="360">
        <f>E22*'Dati di fabbisogno'!L25</f>
        <v>0</v>
      </c>
      <c r="H22" s="349"/>
      <c r="I22" s="459" t="s">
        <v>342</v>
      </c>
      <c r="J22" s="452">
        <f>'Dati di fabbisogno'!H31</f>
        <v>0</v>
      </c>
      <c r="K22" s="460" t="s">
        <v>21</v>
      </c>
    </row>
    <row r="23" spans="1:11" ht="7.5" customHeight="1" x14ac:dyDescent="0.25">
      <c r="A23" s="1"/>
      <c r="B23" s="598"/>
      <c r="C23" s="356"/>
      <c r="D23" s="345"/>
      <c r="E23" s="345"/>
      <c r="F23" s="345"/>
      <c r="G23" s="345"/>
      <c r="H23" s="349"/>
      <c r="I23" s="38"/>
      <c r="K23" s="38"/>
    </row>
    <row r="24" spans="1:11" ht="15" customHeight="1" x14ac:dyDescent="0.25">
      <c r="A24" s="1"/>
      <c r="B24" s="598"/>
      <c r="C24" s="591" t="s">
        <v>179</v>
      </c>
      <c r="D24" s="362" t="s">
        <v>148</v>
      </c>
      <c r="E24" s="362" t="s">
        <v>223</v>
      </c>
      <c r="F24" s="345"/>
      <c r="G24" s="362" t="s">
        <v>229</v>
      </c>
      <c r="H24" s="349"/>
      <c r="I24" s="38"/>
      <c r="K24" s="38"/>
    </row>
    <row r="25" spans="1:11" ht="15" customHeight="1" x14ac:dyDescent="0.25">
      <c r="A25" s="1"/>
      <c r="B25" s="598"/>
      <c r="C25" s="591"/>
      <c r="D25" s="452">
        <f>D20+D21+D22</f>
        <v>0</v>
      </c>
      <c r="E25" s="452" t="s">
        <v>4</v>
      </c>
      <c r="F25" s="345"/>
      <c r="G25" s="357">
        <f>G20+G21+G22</f>
        <v>0</v>
      </c>
      <c r="H25" s="349"/>
      <c r="I25" s="38"/>
      <c r="K25" s="38"/>
    </row>
    <row r="26" spans="1:11" ht="7.5" customHeight="1" x14ac:dyDescent="0.25">
      <c r="A26" s="1"/>
      <c r="B26" s="598"/>
      <c r="C26" s="367"/>
      <c r="D26" s="363"/>
      <c r="E26" s="354"/>
      <c r="F26" s="363"/>
      <c r="G26" s="353"/>
      <c r="H26" s="349"/>
      <c r="K26" s="345"/>
    </row>
    <row r="27" spans="1:11" ht="15" customHeight="1" x14ac:dyDescent="0.25">
      <c r="A27" s="1"/>
      <c r="B27" s="598"/>
      <c r="C27" s="591" t="s">
        <v>225</v>
      </c>
      <c r="D27" s="362" t="s">
        <v>148</v>
      </c>
      <c r="E27" s="362" t="s">
        <v>223</v>
      </c>
      <c r="F27" s="363"/>
      <c r="G27" s="362" t="s">
        <v>230</v>
      </c>
      <c r="H27" s="349"/>
      <c r="K27" s="345"/>
    </row>
    <row r="28" spans="1:11" ht="15" customHeight="1" x14ac:dyDescent="0.25">
      <c r="A28" s="1"/>
      <c r="B28" s="598"/>
      <c r="C28" s="591"/>
      <c r="D28" s="452">
        <f>'Dati di fabbisogno'!P23</f>
        <v>0</v>
      </c>
      <c r="E28" s="452" t="s">
        <v>4</v>
      </c>
      <c r="F28" s="363"/>
      <c r="G28" s="357">
        <f>D28*'Dati combustibile'!F20</f>
        <v>0</v>
      </c>
      <c r="H28" s="349"/>
      <c r="K28" s="345"/>
    </row>
    <row r="29" spans="1:11" ht="7.5" customHeight="1" x14ac:dyDescent="0.25">
      <c r="A29" s="1"/>
      <c r="B29" s="598"/>
      <c r="C29" s="367"/>
      <c r="D29" s="363"/>
      <c r="E29" s="354"/>
      <c r="F29" s="363"/>
      <c r="G29" s="353"/>
      <c r="H29" s="349"/>
      <c r="K29" s="345"/>
    </row>
    <row r="30" spans="1:11" ht="15" customHeight="1" x14ac:dyDescent="0.25">
      <c r="A30" s="1"/>
      <c r="B30" s="598"/>
      <c r="C30" s="356"/>
      <c r="D30" s="345"/>
      <c r="E30" s="345"/>
      <c r="F30" s="362" t="s">
        <v>228</v>
      </c>
      <c r="G30" s="359">
        <f>G25+G28</f>
        <v>0</v>
      </c>
      <c r="H30" s="349"/>
      <c r="K30" s="345"/>
    </row>
    <row r="31" spans="1:11" ht="7.5" customHeight="1" thickBot="1" x14ac:dyDescent="0.3">
      <c r="A31" s="1"/>
      <c r="B31" s="599"/>
      <c r="C31" s="397"/>
      <c r="D31" s="370"/>
      <c r="E31" s="398"/>
      <c r="F31" s="370"/>
      <c r="G31" s="370"/>
      <c r="H31" s="351"/>
    </row>
    <row r="32" spans="1:11" ht="15" customHeight="1" thickBot="1" x14ac:dyDescent="0.3">
      <c r="A32" s="1"/>
      <c r="C32" s="70"/>
      <c r="D32" s="65"/>
      <c r="E32" s="65"/>
      <c r="F32" s="65"/>
      <c r="G32" s="65"/>
    </row>
    <row r="33" spans="1:7" ht="15" customHeight="1" thickBot="1" x14ac:dyDescent="0.3">
      <c r="A33" s="43"/>
      <c r="C33" s="585" t="s">
        <v>51</v>
      </c>
      <c r="D33" s="586"/>
      <c r="E33" s="587"/>
      <c r="F33" s="279"/>
      <c r="G33" s="66"/>
    </row>
    <row r="34" spans="1:7" ht="15" customHeight="1" thickBot="1" x14ac:dyDescent="0.3">
      <c r="A34" s="43"/>
      <c r="C34" s="166"/>
      <c r="D34" s="80" t="s">
        <v>52</v>
      </c>
      <c r="E34" s="167" t="s">
        <v>154</v>
      </c>
      <c r="F34" s="279"/>
      <c r="G34" s="66"/>
    </row>
    <row r="35" spans="1:7" ht="19.5" customHeight="1" x14ac:dyDescent="0.25">
      <c r="A35" s="43"/>
      <c r="C35" s="294" t="s">
        <v>324</v>
      </c>
      <c r="D35" s="399">
        <f>D11-D25</f>
        <v>0</v>
      </c>
      <c r="E35" s="400" t="e">
        <f>(D35/D11*100)</f>
        <v>#DIV/0!</v>
      </c>
      <c r="F35" s="279"/>
      <c r="G35" s="66"/>
    </row>
    <row r="36" spans="1:7" ht="19.5" customHeight="1" thickBot="1" x14ac:dyDescent="0.3">
      <c r="A36" s="43"/>
      <c r="C36" s="295" t="s">
        <v>325</v>
      </c>
      <c r="D36" s="401">
        <f>G11-G25</f>
        <v>0</v>
      </c>
      <c r="E36" s="402" t="e">
        <f>(D36/G11)*100</f>
        <v>#DIV/0!</v>
      </c>
      <c r="G36" s="66"/>
    </row>
    <row r="37" spans="1:7" ht="19.5" customHeight="1" x14ac:dyDescent="0.3">
      <c r="A37" s="43"/>
      <c r="C37" s="296" t="s">
        <v>326</v>
      </c>
      <c r="D37" s="403">
        <f>D14-D28</f>
        <v>0</v>
      </c>
      <c r="E37" s="404" t="e">
        <f>D37/D14*100</f>
        <v>#DIV/0!</v>
      </c>
      <c r="F37" s="279"/>
      <c r="G37" s="66"/>
    </row>
    <row r="38" spans="1:7" ht="19.5" customHeight="1" thickBot="1" x14ac:dyDescent="0.3">
      <c r="A38" s="43"/>
      <c r="C38" s="297" t="s">
        <v>327</v>
      </c>
      <c r="D38" s="405">
        <f>G14-G28</f>
        <v>0</v>
      </c>
      <c r="E38" s="406" t="e">
        <f>D38/G14*100</f>
        <v>#DIV/0!</v>
      </c>
      <c r="F38" s="279"/>
      <c r="G38" s="66"/>
    </row>
    <row r="39" spans="1:7" ht="19.5" customHeight="1" thickBot="1" x14ac:dyDescent="0.3">
      <c r="A39" s="43"/>
      <c r="C39" s="298" t="s">
        <v>328</v>
      </c>
      <c r="D39" s="407">
        <f>G16-G30</f>
        <v>0</v>
      </c>
      <c r="E39" s="408" t="e">
        <f>D39/G16*100</f>
        <v>#DIV/0!</v>
      </c>
      <c r="F39" s="279"/>
      <c r="G39" s="66"/>
    </row>
    <row r="40" spans="1:7" ht="19.5" customHeight="1" thickBot="1" x14ac:dyDescent="0.35">
      <c r="A40" s="344"/>
      <c r="B40" s="344"/>
      <c r="C40" s="455" t="s">
        <v>345</v>
      </c>
      <c r="D40" s="454">
        <f>J6-J20</f>
        <v>0</v>
      </c>
      <c r="E40" s="457" t="e">
        <f>D40/J6*100</f>
        <v>#DIV/0!</v>
      </c>
      <c r="F40" s="279"/>
      <c r="G40" s="66"/>
    </row>
    <row r="41" spans="1:7" ht="19.5" customHeight="1" thickBot="1" x14ac:dyDescent="0.35">
      <c r="A41" s="43"/>
      <c r="C41" s="456" t="s">
        <v>347</v>
      </c>
      <c r="D41" s="453">
        <f>J7-J21</f>
        <v>0</v>
      </c>
      <c r="E41" s="457" t="e">
        <f>D41/J7*100</f>
        <v>#DIV/0!</v>
      </c>
      <c r="F41" s="279"/>
      <c r="G41" s="66"/>
    </row>
    <row r="42" spans="1:7" ht="19.5" customHeight="1" thickBot="1" x14ac:dyDescent="0.3">
      <c r="A42" s="17"/>
      <c r="B42" s="344"/>
      <c r="C42" s="582"/>
      <c r="D42" s="583"/>
      <c r="E42" s="584"/>
      <c r="F42" s="279"/>
    </row>
    <row r="43" spans="1:7" ht="19.5" customHeight="1" thickBot="1" x14ac:dyDescent="0.3">
      <c r="A43" s="17"/>
      <c r="C43" s="456" t="s">
        <v>346</v>
      </c>
      <c r="D43" s="580">
        <f>J22</f>
        <v>0</v>
      </c>
      <c r="E43" s="581"/>
      <c r="F43" s="279"/>
    </row>
    <row r="44" spans="1:7" ht="15" customHeight="1" x14ac:dyDescent="0.25">
      <c r="A44" s="17"/>
      <c r="C44" s="19"/>
      <c r="D44" s="17"/>
      <c r="E44" s="17"/>
      <c r="F44" s="279"/>
    </row>
    <row r="45" spans="1:7" ht="15" customHeight="1" x14ac:dyDescent="0.25">
      <c r="A45" s="17"/>
      <c r="C45" s="19"/>
      <c r="D45" s="17"/>
      <c r="E45" s="17"/>
      <c r="F45" s="279"/>
    </row>
    <row r="46" spans="1:7" ht="15" customHeight="1" x14ac:dyDescent="0.25">
      <c r="A46" s="17"/>
      <c r="C46" s="24"/>
      <c r="D46" s="23"/>
      <c r="E46" s="17"/>
      <c r="F46" s="279"/>
    </row>
    <row r="47" spans="1:7" ht="15" customHeight="1" x14ac:dyDescent="0.25">
      <c r="A47" s="17"/>
      <c r="C47" s="24"/>
      <c r="D47" s="18"/>
      <c r="E47" s="18"/>
      <c r="F47" s="279"/>
    </row>
    <row r="48" spans="1:7" ht="15" customHeight="1" x14ac:dyDescent="0.25">
      <c r="A48" s="17"/>
      <c r="C48" s="17"/>
      <c r="D48" s="17"/>
      <c r="E48" s="17"/>
      <c r="F48" s="279"/>
    </row>
    <row r="49" spans="1:6" ht="15" customHeight="1" x14ac:dyDescent="0.25">
      <c r="A49" s="17"/>
      <c r="C49" s="17"/>
      <c r="D49" s="17"/>
      <c r="E49" s="17"/>
      <c r="F49" s="279"/>
    </row>
    <row r="50" spans="1:6" ht="15" customHeight="1" x14ac:dyDescent="0.25">
      <c r="A50" s="1"/>
      <c r="E50" s="1"/>
      <c r="F50" s="1"/>
    </row>
    <row r="51" spans="1:6" ht="15" customHeight="1" x14ac:dyDescent="0.25">
      <c r="A51" s="1"/>
      <c r="C51" s="17"/>
      <c r="D51" s="17"/>
      <c r="E51" s="25"/>
      <c r="F51" s="17"/>
    </row>
    <row r="52" spans="1:6" ht="15" customHeight="1" x14ac:dyDescent="0.25">
      <c r="A52" s="1"/>
      <c r="C52" s="17"/>
      <c r="D52" s="17"/>
      <c r="E52" s="17"/>
      <c r="F52" s="17"/>
    </row>
    <row r="53" spans="1:6" ht="15" customHeight="1" x14ac:dyDescent="0.25">
      <c r="A53" s="1"/>
      <c r="C53" s="17"/>
      <c r="D53" s="17"/>
      <c r="E53" s="17"/>
      <c r="F53" s="17"/>
    </row>
    <row r="54" spans="1:6" ht="15" customHeight="1" x14ac:dyDescent="0.25">
      <c r="A54" s="1"/>
      <c r="C54" s="20"/>
      <c r="D54" s="20"/>
      <c r="E54" s="20"/>
      <c r="F54" s="20"/>
    </row>
    <row r="55" spans="1:6" ht="15" customHeight="1" x14ac:dyDescent="0.25">
      <c r="A55" s="1"/>
      <c r="C55" s="16"/>
      <c r="D55" s="26"/>
      <c r="E55" s="18"/>
      <c r="F55" s="27"/>
    </row>
    <row r="56" spans="1:6" ht="15" customHeight="1" x14ac:dyDescent="0.25">
      <c r="A56" s="1"/>
      <c r="C56" s="16"/>
      <c r="D56" s="26"/>
      <c r="E56" s="18"/>
      <c r="F56" s="27"/>
    </row>
    <row r="57" spans="1:6" ht="15" customHeight="1" x14ac:dyDescent="0.25">
      <c r="A57" s="1"/>
      <c r="C57" s="16"/>
      <c r="D57" s="28"/>
      <c r="E57" s="18"/>
      <c r="F57" s="27"/>
    </row>
    <row r="58" spans="1:6" ht="15" customHeight="1" x14ac:dyDescent="0.25">
      <c r="A58" s="1"/>
      <c r="C58" s="16"/>
      <c r="D58" s="28"/>
      <c r="E58" s="18"/>
      <c r="F58" s="27"/>
    </row>
    <row r="59" spans="1:6" ht="15" customHeight="1" x14ac:dyDescent="0.25">
      <c r="A59" s="1"/>
      <c r="C59" s="17"/>
      <c r="D59" s="17"/>
      <c r="E59" s="17"/>
      <c r="F59" s="17"/>
    </row>
    <row r="60" spans="1:6" ht="15" customHeight="1" x14ac:dyDescent="0.25">
      <c r="A60" s="1"/>
      <c r="C60" s="17"/>
      <c r="D60" s="17"/>
      <c r="E60" s="17"/>
      <c r="F60" s="17"/>
    </row>
    <row r="61" spans="1:6" ht="15" customHeight="1" x14ac:dyDescent="0.25">
      <c r="A61" s="1"/>
      <c r="C61" s="17"/>
      <c r="D61" s="17"/>
      <c r="E61" s="17"/>
      <c r="F61" s="17"/>
    </row>
    <row r="62" spans="1:6" ht="15" customHeight="1" x14ac:dyDescent="0.25">
      <c r="A62" s="1"/>
      <c r="C62" s="1"/>
      <c r="D62" s="1"/>
    </row>
    <row r="63" spans="1:6" ht="15" customHeight="1" x14ac:dyDescent="0.25">
      <c r="A63" s="1"/>
      <c r="C63" s="1"/>
      <c r="D63" s="1"/>
    </row>
    <row r="64" spans="1:6" ht="15" customHeight="1" x14ac:dyDescent="0.25">
      <c r="A64" s="1"/>
      <c r="C64" s="1"/>
      <c r="D64" s="1"/>
    </row>
    <row r="65" spans="1:7" ht="15" customHeight="1" x14ac:dyDescent="0.25">
      <c r="A65" s="1"/>
      <c r="C65" s="1"/>
      <c r="D65" s="1"/>
    </row>
    <row r="66" spans="1:7" ht="15" customHeight="1" x14ac:dyDescent="0.25">
      <c r="A66" s="1"/>
      <c r="C66" s="1"/>
      <c r="D66" s="1"/>
    </row>
    <row r="67" spans="1:7" ht="15" customHeight="1" x14ac:dyDescent="0.25">
      <c r="A67" s="1"/>
      <c r="C67" s="1"/>
      <c r="D67" s="1"/>
    </row>
    <row r="68" spans="1:7" ht="15" customHeight="1" x14ac:dyDescent="0.25">
      <c r="A68" s="1"/>
      <c r="C68" s="1"/>
      <c r="D68" s="1"/>
      <c r="E68" s="4"/>
      <c r="F68" s="3"/>
    </row>
    <row r="69" spans="1:7" ht="18" customHeight="1" x14ac:dyDescent="0.25"/>
    <row r="70" spans="1:7" x14ac:dyDescent="0.25">
      <c r="A70" s="17"/>
      <c r="B70" s="18"/>
      <c r="C70" s="17"/>
      <c r="D70" s="17"/>
      <c r="E70" s="34"/>
      <c r="F70" s="18"/>
      <c r="G70" s="18"/>
    </row>
    <row r="71" spans="1:7" x14ac:dyDescent="0.25">
      <c r="A71" s="17"/>
      <c r="B71" s="18"/>
      <c r="C71" s="17"/>
      <c r="D71" s="17"/>
      <c r="E71" s="34"/>
      <c r="F71" s="18"/>
      <c r="G71" s="18"/>
    </row>
    <row r="72" spans="1:7" x14ac:dyDescent="0.25">
      <c r="A72" s="17"/>
      <c r="B72" s="17"/>
      <c r="C72" s="17"/>
      <c r="D72" s="17"/>
      <c r="E72" s="17"/>
      <c r="F72" s="17"/>
      <c r="G72" s="17"/>
    </row>
    <row r="73" spans="1:7" ht="18" customHeight="1" x14ac:dyDescent="0.25">
      <c r="A73" s="17"/>
      <c r="B73" s="17"/>
      <c r="C73" s="17"/>
      <c r="D73" s="17"/>
      <c r="E73" s="17"/>
      <c r="F73" s="17"/>
      <c r="G73" s="17"/>
    </row>
    <row r="74" spans="1:7" x14ac:dyDescent="0.25">
      <c r="A74" s="20"/>
      <c r="B74" s="22"/>
      <c r="C74" s="22"/>
      <c r="D74" s="22"/>
      <c r="E74" s="22"/>
      <c r="F74" s="20"/>
      <c r="G74" s="22"/>
    </row>
    <row r="75" spans="1:7" ht="15" customHeight="1" x14ac:dyDescent="0.25">
      <c r="A75" s="21"/>
      <c r="B75" s="29"/>
      <c r="C75" s="30"/>
      <c r="D75" s="30"/>
      <c r="E75" s="29"/>
      <c r="F75" s="29"/>
      <c r="G75" s="29"/>
    </row>
    <row r="76" spans="1:7" ht="15" customHeight="1" x14ac:dyDescent="0.25">
      <c r="A76" s="21"/>
      <c r="B76" s="29"/>
      <c r="C76" s="30"/>
      <c r="D76" s="30"/>
      <c r="E76" s="29"/>
      <c r="F76" s="29"/>
      <c r="G76" s="29"/>
    </row>
    <row r="77" spans="1:7" ht="15" customHeight="1" x14ac:dyDescent="0.25">
      <c r="A77" s="21"/>
      <c r="B77" s="29"/>
      <c r="C77" s="30"/>
      <c r="D77" s="30"/>
      <c r="E77" s="29"/>
      <c r="F77" s="29"/>
      <c r="G77" s="29"/>
    </row>
    <row r="78" spans="1:7" ht="15" customHeight="1" x14ac:dyDescent="0.25">
      <c r="A78" s="21"/>
      <c r="B78" s="29"/>
      <c r="C78" s="30"/>
      <c r="D78" s="30"/>
      <c r="E78" s="29"/>
      <c r="F78" s="29"/>
      <c r="G78" s="29"/>
    </row>
    <row r="79" spans="1:7" ht="15" customHeight="1" x14ac:dyDescent="0.25">
      <c r="A79" s="21"/>
      <c r="B79" s="29"/>
      <c r="C79" s="30"/>
      <c r="D79" s="30"/>
      <c r="E79" s="29"/>
      <c r="F79" s="29"/>
      <c r="G79" s="29"/>
    </row>
    <row r="80" spans="1:7" ht="15" customHeight="1" x14ac:dyDescent="0.25">
      <c r="A80" s="21"/>
      <c r="B80" s="29"/>
      <c r="C80" s="30"/>
      <c r="D80" s="30"/>
      <c r="E80" s="29"/>
      <c r="F80" s="29"/>
      <c r="G80" s="29"/>
    </row>
    <row r="81" spans="1:7" ht="15" customHeight="1" x14ac:dyDescent="0.25">
      <c r="A81" s="21"/>
      <c r="B81" s="29"/>
      <c r="C81" s="30"/>
      <c r="D81" s="30"/>
      <c r="E81" s="29"/>
      <c r="F81" s="29"/>
      <c r="G81" s="29"/>
    </row>
    <row r="82" spans="1:7" ht="15" customHeight="1" x14ac:dyDescent="0.25">
      <c r="A82" s="21"/>
      <c r="B82" s="29"/>
      <c r="C82" s="30"/>
      <c r="D82" s="30"/>
      <c r="E82" s="29"/>
      <c r="F82" s="29"/>
      <c r="G82" s="29"/>
    </row>
    <row r="83" spans="1:7" ht="15" customHeight="1" x14ac:dyDescent="0.25">
      <c r="A83" s="21"/>
      <c r="B83" s="29"/>
      <c r="C83" s="30"/>
      <c r="D83" s="30"/>
      <c r="E83" s="29"/>
      <c r="F83" s="29"/>
      <c r="G83" s="29"/>
    </row>
    <row r="84" spans="1:7" ht="15" customHeight="1" x14ac:dyDescent="0.25">
      <c r="A84" s="21"/>
      <c r="B84" s="29"/>
      <c r="C84" s="30"/>
      <c r="D84" s="30"/>
      <c r="E84" s="29"/>
      <c r="F84" s="29"/>
      <c r="G84" s="29"/>
    </row>
    <row r="85" spans="1:7" ht="15" customHeight="1" x14ac:dyDescent="0.25">
      <c r="A85" s="21"/>
      <c r="B85" s="29"/>
      <c r="C85" s="30"/>
      <c r="D85" s="30"/>
      <c r="E85" s="29"/>
      <c r="F85" s="29"/>
      <c r="G85" s="29"/>
    </row>
    <row r="86" spans="1:7" ht="15" customHeight="1" x14ac:dyDescent="0.25">
      <c r="A86" s="21"/>
      <c r="B86" s="29"/>
      <c r="C86" s="30"/>
      <c r="D86" s="30"/>
      <c r="E86" s="29"/>
      <c r="F86" s="29"/>
      <c r="G86" s="29"/>
    </row>
    <row r="87" spans="1:7" ht="15" customHeight="1" x14ac:dyDescent="0.25">
      <c r="A87" s="21"/>
      <c r="B87" s="29"/>
      <c r="C87" s="30"/>
      <c r="D87" s="30"/>
      <c r="E87" s="29"/>
      <c r="F87" s="29"/>
      <c r="G87" s="29"/>
    </row>
    <row r="88" spans="1:7" ht="15" customHeight="1" x14ac:dyDescent="0.25">
      <c r="A88" s="21"/>
      <c r="B88" s="29"/>
      <c r="C88" s="30"/>
      <c r="D88" s="30"/>
      <c r="E88" s="29"/>
      <c r="F88" s="29"/>
      <c r="G88" s="29"/>
    </row>
    <row r="89" spans="1:7" ht="15" customHeight="1" x14ac:dyDescent="0.25">
      <c r="A89" s="21"/>
      <c r="B89" s="29"/>
      <c r="C89" s="30"/>
      <c r="D89" s="30"/>
      <c r="E89" s="29"/>
      <c r="F89" s="29"/>
      <c r="G89" s="29"/>
    </row>
    <row r="90" spans="1:7" ht="15" customHeight="1" x14ac:dyDescent="0.25">
      <c r="A90" s="21"/>
      <c r="B90" s="29"/>
      <c r="C90" s="30"/>
      <c r="D90" s="30"/>
      <c r="E90" s="29"/>
      <c r="F90" s="29"/>
      <c r="G90" s="29"/>
    </row>
    <row r="91" spans="1:7" ht="15" customHeight="1" x14ac:dyDescent="0.25">
      <c r="A91" s="21"/>
      <c r="B91" s="29"/>
      <c r="C91" s="30"/>
      <c r="D91" s="30"/>
      <c r="E91" s="29"/>
      <c r="F91" s="29"/>
      <c r="G91" s="29"/>
    </row>
    <row r="92" spans="1:7" ht="15" customHeight="1" x14ac:dyDescent="0.25">
      <c r="A92" s="21"/>
      <c r="B92" s="29"/>
      <c r="C92" s="30"/>
      <c r="D92" s="30"/>
      <c r="E92" s="29"/>
      <c r="F92" s="29"/>
      <c r="G92" s="29"/>
    </row>
    <row r="93" spans="1:7" ht="15" customHeight="1" x14ac:dyDescent="0.25">
      <c r="A93" s="21"/>
      <c r="B93" s="29"/>
      <c r="C93" s="30"/>
      <c r="D93" s="30"/>
      <c r="E93" s="29"/>
      <c r="F93" s="29"/>
      <c r="G93" s="29"/>
    </row>
    <row r="94" spans="1:7" ht="15" customHeight="1" x14ac:dyDescent="0.25">
      <c r="A94" s="21"/>
      <c r="B94" s="29"/>
      <c r="C94" s="30"/>
      <c r="D94" s="30"/>
      <c r="E94" s="29"/>
      <c r="F94" s="29"/>
      <c r="G94" s="29"/>
    </row>
    <row r="95" spans="1:7" ht="15" customHeight="1" x14ac:dyDescent="0.25">
      <c r="A95" s="21"/>
      <c r="B95" s="29"/>
      <c r="C95" s="30"/>
      <c r="D95" s="30"/>
      <c r="E95" s="29"/>
      <c r="F95" s="29"/>
      <c r="G95" s="29"/>
    </row>
    <row r="96" spans="1:7" ht="15" customHeight="1" x14ac:dyDescent="0.25">
      <c r="A96" s="21"/>
      <c r="B96" s="29"/>
      <c r="C96" s="30"/>
      <c r="D96" s="30"/>
      <c r="E96" s="29"/>
      <c r="F96" s="29"/>
      <c r="G96" s="29"/>
    </row>
    <row r="97" spans="1:8" ht="15" customHeight="1" x14ac:dyDescent="0.25">
      <c r="A97" s="21"/>
      <c r="B97" s="29"/>
      <c r="C97" s="30"/>
      <c r="D97" s="30"/>
      <c r="E97" s="29"/>
      <c r="F97" s="29"/>
      <c r="G97" s="29"/>
    </row>
    <row r="98" spans="1:8" ht="15" customHeight="1" x14ac:dyDescent="0.25">
      <c r="A98" s="21"/>
      <c r="B98" s="29"/>
      <c r="C98" s="30"/>
      <c r="D98" s="30"/>
      <c r="E98" s="29"/>
      <c r="F98" s="29"/>
      <c r="G98" s="29"/>
    </row>
    <row r="99" spans="1:8" ht="15" customHeight="1" x14ac:dyDescent="0.25">
      <c r="A99" s="21"/>
      <c r="B99" s="29"/>
      <c r="C99" s="30"/>
      <c r="D99" s="30"/>
      <c r="E99" s="29"/>
      <c r="F99" s="29"/>
      <c r="G99" s="29"/>
    </row>
    <row r="100" spans="1:8" ht="15" customHeight="1" x14ac:dyDescent="0.25">
      <c r="A100" s="21"/>
      <c r="B100" s="29"/>
      <c r="C100" s="30"/>
      <c r="D100" s="30"/>
      <c r="E100" s="29"/>
      <c r="F100" s="29"/>
      <c r="G100" s="29"/>
    </row>
    <row r="101" spans="1:8" ht="15" customHeight="1" x14ac:dyDescent="0.25">
      <c r="A101" s="21"/>
      <c r="B101" s="29"/>
      <c r="C101" s="30"/>
      <c r="D101" s="30"/>
      <c r="E101" s="29"/>
      <c r="F101" s="29"/>
      <c r="G101" s="29"/>
    </row>
    <row r="102" spans="1:8" ht="15" customHeight="1" x14ac:dyDescent="0.25">
      <c r="A102" s="21"/>
      <c r="B102" s="29"/>
      <c r="C102" s="30"/>
      <c r="D102" s="30"/>
      <c r="E102" s="29"/>
      <c r="F102" s="29"/>
      <c r="G102" s="29"/>
    </row>
    <row r="103" spans="1:8" ht="15" customHeight="1" x14ac:dyDescent="0.25">
      <c r="A103" s="21"/>
      <c r="B103" s="29"/>
      <c r="C103" s="30"/>
      <c r="D103" s="30"/>
      <c r="E103" s="29"/>
      <c r="F103" s="29"/>
      <c r="G103" s="29"/>
    </row>
    <row r="104" spans="1:8" ht="15" customHeight="1" x14ac:dyDescent="0.25">
      <c r="A104" s="21"/>
      <c r="B104" s="29"/>
      <c r="C104" s="30"/>
      <c r="D104" s="30"/>
      <c r="E104" s="29"/>
      <c r="F104" s="29"/>
      <c r="G104" s="29"/>
    </row>
    <row r="105" spans="1:8" ht="15" customHeight="1" x14ac:dyDescent="0.25">
      <c r="A105" s="21"/>
      <c r="B105" s="29"/>
      <c r="C105" s="30"/>
      <c r="D105" s="30"/>
      <c r="E105" s="29"/>
      <c r="F105" s="29"/>
      <c r="G105" s="29"/>
    </row>
    <row r="106" spans="1:8" x14ac:dyDescent="0.25">
      <c r="A106" s="17"/>
      <c r="B106" s="17"/>
      <c r="C106" s="17"/>
      <c r="D106" s="17"/>
      <c r="E106" s="17"/>
      <c r="F106" s="17"/>
      <c r="G106" s="17"/>
    </row>
    <row r="107" spans="1:8" ht="18" customHeight="1" x14ac:dyDescent="0.25">
      <c r="A107" s="31"/>
      <c r="B107" s="17"/>
      <c r="C107" s="31"/>
      <c r="D107" s="31"/>
      <c r="E107" s="17"/>
      <c r="F107" s="17"/>
      <c r="G107" s="17"/>
    </row>
    <row r="108" spans="1:8" ht="18" customHeight="1" x14ac:dyDescent="0.25">
      <c r="A108" s="32"/>
      <c r="B108" s="17"/>
      <c r="C108" s="32"/>
      <c r="D108" s="32"/>
      <c r="E108" s="20"/>
      <c r="F108" s="17"/>
      <c r="G108" s="17"/>
    </row>
    <row r="109" spans="1:8" ht="18" customHeight="1" x14ac:dyDescent="0.25">
      <c r="A109" s="31"/>
      <c r="B109" s="17"/>
      <c r="C109" s="31"/>
      <c r="D109" s="31"/>
      <c r="E109" s="17"/>
      <c r="F109" s="17"/>
      <c r="G109" s="17"/>
      <c r="H109" s="17"/>
    </row>
    <row r="110" spans="1:8" ht="18" customHeight="1" x14ac:dyDescent="0.25">
      <c r="A110" s="32"/>
      <c r="B110" s="17"/>
      <c r="C110" s="32"/>
      <c r="D110" s="32"/>
      <c r="E110" s="33"/>
      <c r="F110" s="17"/>
      <c r="G110" s="17"/>
      <c r="H110" s="17"/>
    </row>
    <row r="111" spans="1:8" ht="18" customHeight="1" x14ac:dyDescent="0.25">
      <c r="A111" s="17"/>
      <c r="B111" s="17"/>
      <c r="C111" s="17"/>
      <c r="D111" s="17"/>
      <c r="E111" s="17"/>
      <c r="F111" s="17"/>
      <c r="G111" s="17"/>
      <c r="H111" s="17"/>
    </row>
    <row r="112" spans="1:8" ht="18" customHeight="1" x14ac:dyDescent="0.25">
      <c r="A112" s="17"/>
      <c r="B112" s="17"/>
      <c r="C112" s="17"/>
      <c r="D112" s="17"/>
      <c r="E112" s="17"/>
      <c r="F112" s="17"/>
      <c r="G112" s="17"/>
      <c r="H112" s="17"/>
    </row>
    <row r="113" spans="1:8" ht="18" customHeight="1" x14ac:dyDescent="0.25">
      <c r="A113" s="19"/>
      <c r="B113" s="17"/>
      <c r="C113" s="17"/>
      <c r="D113" s="17"/>
      <c r="E113" s="17"/>
      <c r="F113" s="17"/>
      <c r="G113" s="17"/>
      <c r="H113" s="17"/>
    </row>
    <row r="114" spans="1:8" ht="18" customHeight="1" x14ac:dyDescent="0.25">
      <c r="A114" s="17"/>
      <c r="B114" s="17"/>
      <c r="C114" s="17"/>
      <c r="D114" s="17"/>
      <c r="E114" s="17"/>
      <c r="F114" s="17"/>
      <c r="G114" s="17"/>
      <c r="H114" s="17"/>
    </row>
    <row r="115" spans="1:8" ht="36" customHeight="1" x14ac:dyDescent="0.25">
      <c r="A115" s="20"/>
      <c r="B115" s="17"/>
      <c r="C115" s="22"/>
      <c r="D115" s="22"/>
      <c r="E115" s="17"/>
      <c r="F115" s="17"/>
      <c r="G115" s="17"/>
      <c r="H115" s="17"/>
    </row>
    <row r="116" spans="1:8" ht="18" customHeight="1" x14ac:dyDescent="0.25">
      <c r="A116" s="21"/>
      <c r="B116" s="17"/>
      <c r="C116" s="21"/>
      <c r="D116" s="21"/>
      <c r="E116" s="17"/>
      <c r="F116" s="17"/>
      <c r="G116" s="17"/>
      <c r="H116" s="17"/>
    </row>
    <row r="117" spans="1:8" ht="18" customHeight="1" x14ac:dyDescent="0.25">
      <c r="A117" s="21"/>
      <c r="B117" s="17"/>
      <c r="C117" s="21"/>
      <c r="D117" s="21"/>
      <c r="E117" s="17"/>
      <c r="F117" s="17"/>
      <c r="G117" s="17"/>
      <c r="H117" s="17"/>
    </row>
    <row r="118" spans="1:8" ht="18" customHeight="1" x14ac:dyDescent="0.25">
      <c r="A118" s="21"/>
      <c r="B118" s="17"/>
      <c r="C118" s="21"/>
      <c r="D118" s="21"/>
      <c r="E118" s="17"/>
      <c r="F118" s="17"/>
      <c r="G118" s="17"/>
      <c r="H118" s="17"/>
    </row>
    <row r="119" spans="1:8" ht="18" customHeight="1" x14ac:dyDescent="0.25">
      <c r="A119" s="21"/>
      <c r="B119" s="17"/>
      <c r="C119" s="21"/>
      <c r="D119" s="21"/>
      <c r="E119" s="17"/>
      <c r="F119" s="17"/>
      <c r="G119" s="17"/>
      <c r="H119" s="17"/>
    </row>
    <row r="120" spans="1:8" ht="18" customHeight="1" x14ac:dyDescent="0.25">
      <c r="A120" s="21"/>
      <c r="B120" s="17"/>
      <c r="C120" s="21"/>
      <c r="D120" s="21"/>
      <c r="E120" s="17"/>
      <c r="F120" s="17"/>
      <c r="G120" s="17"/>
      <c r="H120" s="17"/>
    </row>
    <row r="121" spans="1:8" ht="18" customHeight="1" x14ac:dyDescent="0.25">
      <c r="A121" s="21"/>
      <c r="B121" s="17"/>
      <c r="C121" s="21"/>
      <c r="D121" s="21"/>
      <c r="E121" s="17"/>
      <c r="F121" s="17"/>
      <c r="G121" s="17"/>
      <c r="H121" s="17"/>
    </row>
    <row r="122" spans="1:8" ht="18" customHeight="1" x14ac:dyDescent="0.25">
      <c r="A122" s="21"/>
      <c r="B122" s="17"/>
      <c r="C122" s="21"/>
      <c r="D122" s="21"/>
      <c r="E122" s="17"/>
      <c r="F122" s="17"/>
      <c r="G122" s="17"/>
      <c r="H122" s="17"/>
    </row>
    <row r="123" spans="1:8" ht="18" customHeight="1" x14ac:dyDescent="0.25">
      <c r="A123" s="21"/>
      <c r="B123" s="17"/>
      <c r="C123" s="21"/>
      <c r="D123" s="21"/>
      <c r="E123" s="17"/>
      <c r="F123" s="17"/>
      <c r="G123" s="17"/>
      <c r="H123" s="17"/>
    </row>
    <row r="124" spans="1:8" ht="18" customHeight="1" x14ac:dyDescent="0.25">
      <c r="A124" s="21"/>
      <c r="B124" s="17"/>
      <c r="C124" s="21"/>
      <c r="D124" s="21"/>
      <c r="E124" s="17"/>
      <c r="F124" s="17"/>
      <c r="G124" s="17"/>
      <c r="H124" s="17"/>
    </row>
    <row r="125" spans="1:8" ht="18" customHeight="1" x14ac:dyDescent="0.25">
      <c r="A125" s="21"/>
      <c r="B125" s="17"/>
      <c r="C125" s="21"/>
      <c r="D125" s="21"/>
      <c r="E125" s="17"/>
      <c r="F125" s="17"/>
      <c r="G125" s="17"/>
      <c r="H125" s="17"/>
    </row>
    <row r="126" spans="1:8" ht="18" customHeight="1" x14ac:dyDescent="0.25">
      <c r="A126" s="21"/>
      <c r="B126" s="17"/>
      <c r="C126" s="21"/>
      <c r="D126" s="21"/>
      <c r="E126" s="17"/>
      <c r="F126" s="17"/>
      <c r="G126" s="17"/>
      <c r="H126" s="17"/>
    </row>
    <row r="127" spans="1:8" ht="18" customHeight="1" x14ac:dyDescent="0.25">
      <c r="A127" s="21"/>
      <c r="B127" s="17"/>
      <c r="C127" s="21"/>
      <c r="D127" s="21"/>
      <c r="E127" s="17"/>
      <c r="F127" s="17"/>
      <c r="G127" s="17"/>
      <c r="H127" s="17"/>
    </row>
    <row r="128" spans="1:8" ht="18" customHeight="1" x14ac:dyDescent="0.25">
      <c r="A128" s="21"/>
      <c r="B128" s="17"/>
      <c r="C128" s="21"/>
      <c r="D128" s="21"/>
      <c r="E128" s="17"/>
      <c r="F128" s="17"/>
      <c r="G128" s="17"/>
      <c r="H128" s="17"/>
    </row>
    <row r="129" spans="1:8" ht="18" customHeight="1" x14ac:dyDescent="0.25">
      <c r="A129" s="21"/>
      <c r="B129" s="17"/>
      <c r="C129" s="21"/>
      <c r="D129" s="21"/>
      <c r="E129" s="17"/>
      <c r="F129" s="17"/>
      <c r="G129" s="17"/>
      <c r="H129" s="17"/>
    </row>
    <row r="130" spans="1:8" ht="18" customHeight="1" x14ac:dyDescent="0.25">
      <c r="A130" s="21"/>
      <c r="B130" s="17"/>
      <c r="C130" s="21"/>
      <c r="D130" s="21"/>
      <c r="E130" s="17"/>
      <c r="F130" s="17"/>
      <c r="G130" s="17"/>
      <c r="H130" s="17"/>
    </row>
    <row r="131" spans="1:8" ht="18" customHeight="1" x14ac:dyDescent="0.25">
      <c r="A131" s="21"/>
      <c r="B131" s="17"/>
      <c r="C131" s="21"/>
      <c r="D131" s="21"/>
      <c r="E131" s="17"/>
      <c r="F131" s="17"/>
      <c r="G131" s="17"/>
      <c r="H131" s="17"/>
    </row>
    <row r="132" spans="1:8" ht="18" customHeight="1" x14ac:dyDescent="0.25">
      <c r="A132" s="21"/>
      <c r="B132" s="17"/>
      <c r="C132" s="21"/>
      <c r="D132" s="21"/>
      <c r="E132" s="17"/>
      <c r="F132" s="17"/>
      <c r="G132" s="17"/>
      <c r="H132" s="17"/>
    </row>
    <row r="133" spans="1:8" ht="18" customHeight="1" x14ac:dyDescent="0.25">
      <c r="A133" s="21"/>
      <c r="B133" s="17"/>
      <c r="C133" s="21"/>
      <c r="D133" s="21"/>
      <c r="E133" s="17"/>
      <c r="F133" s="17"/>
      <c r="G133" s="17"/>
      <c r="H133" s="17"/>
    </row>
    <row r="134" spans="1:8" ht="18" customHeight="1" x14ac:dyDescent="0.25">
      <c r="A134" s="21"/>
      <c r="B134" s="17"/>
      <c r="C134" s="21"/>
      <c r="D134" s="21"/>
      <c r="E134" s="17"/>
      <c r="F134" s="17"/>
      <c r="G134" s="17"/>
      <c r="H134" s="17"/>
    </row>
    <row r="135" spans="1:8" ht="18" customHeight="1" x14ac:dyDescent="0.25">
      <c r="A135" s="21"/>
      <c r="B135" s="17"/>
      <c r="C135" s="21"/>
      <c r="D135" s="21"/>
      <c r="E135" s="17"/>
      <c r="F135" s="17"/>
      <c r="G135" s="17"/>
      <c r="H135" s="17"/>
    </row>
    <row r="136" spans="1:8" ht="18" customHeight="1" x14ac:dyDescent="0.25">
      <c r="A136" s="21"/>
      <c r="B136" s="17"/>
      <c r="C136" s="21"/>
      <c r="D136" s="21"/>
      <c r="E136" s="17"/>
      <c r="F136" s="17"/>
      <c r="G136" s="17"/>
      <c r="H136" s="17"/>
    </row>
    <row r="137" spans="1:8" ht="18" customHeight="1" x14ac:dyDescent="0.25">
      <c r="A137" s="21"/>
      <c r="B137" s="17"/>
      <c r="C137" s="21"/>
      <c r="D137" s="21"/>
      <c r="E137" s="17"/>
      <c r="F137" s="17"/>
      <c r="G137" s="17"/>
      <c r="H137" s="17"/>
    </row>
    <row r="138" spans="1:8" ht="18" customHeight="1" x14ac:dyDescent="0.25">
      <c r="A138" s="21"/>
      <c r="B138" s="17"/>
      <c r="C138" s="21"/>
      <c r="D138" s="21"/>
      <c r="E138" s="17"/>
      <c r="F138" s="17"/>
      <c r="G138" s="17"/>
      <c r="H138" s="17"/>
    </row>
    <row r="139" spans="1:8" x14ac:dyDescent="0.25">
      <c r="A139" s="21"/>
      <c r="B139" s="17"/>
      <c r="C139" s="21"/>
      <c r="D139" s="21"/>
      <c r="E139" s="17"/>
      <c r="F139" s="17"/>
      <c r="G139" s="17"/>
      <c r="H139" s="17"/>
    </row>
    <row r="140" spans="1:8" x14ac:dyDescent="0.25">
      <c r="A140" s="21"/>
      <c r="B140" s="17"/>
      <c r="C140" s="21"/>
      <c r="D140" s="21"/>
      <c r="E140" s="17"/>
      <c r="F140" s="17"/>
      <c r="G140" s="17"/>
      <c r="H140" s="17"/>
    </row>
    <row r="141" spans="1:8" x14ac:dyDescent="0.25">
      <c r="A141" s="21"/>
      <c r="B141" s="17"/>
      <c r="C141" s="21"/>
      <c r="D141" s="21"/>
      <c r="E141" s="17"/>
      <c r="F141" s="17"/>
      <c r="G141" s="17"/>
      <c r="H141" s="17"/>
    </row>
    <row r="142" spans="1:8" x14ac:dyDescent="0.25">
      <c r="A142" s="21"/>
      <c r="B142" s="17"/>
      <c r="C142" s="21"/>
      <c r="D142" s="21"/>
      <c r="E142" s="17"/>
      <c r="F142" s="17"/>
      <c r="G142" s="17"/>
      <c r="H142" s="17"/>
    </row>
    <row r="143" spans="1:8" x14ac:dyDescent="0.25">
      <c r="A143" s="21"/>
      <c r="B143" s="17"/>
      <c r="C143" s="21"/>
      <c r="D143" s="21"/>
      <c r="E143" s="17"/>
      <c r="F143" s="17"/>
      <c r="G143" s="17"/>
      <c r="H143" s="17"/>
    </row>
    <row r="144" spans="1:8" x14ac:dyDescent="0.25">
      <c r="A144" s="21"/>
      <c r="B144" s="17"/>
      <c r="C144" s="21"/>
      <c r="D144" s="21"/>
      <c r="E144" s="17"/>
      <c r="F144" s="17"/>
      <c r="G144" s="17"/>
      <c r="H144" s="17"/>
    </row>
    <row r="145" spans="1:8" x14ac:dyDescent="0.25">
      <c r="A145" s="21"/>
      <c r="B145" s="17"/>
      <c r="C145" s="21"/>
      <c r="D145" s="21"/>
      <c r="E145" s="17"/>
      <c r="F145" s="17"/>
      <c r="G145" s="17"/>
      <c r="H145" s="17"/>
    </row>
    <row r="146" spans="1:8" x14ac:dyDescent="0.25">
      <c r="A146" s="21"/>
      <c r="B146" s="17"/>
      <c r="C146" s="21"/>
      <c r="D146" s="21"/>
      <c r="E146" s="17"/>
      <c r="F146" s="17"/>
      <c r="G146" s="17"/>
      <c r="H146" s="17"/>
    </row>
    <row r="147" spans="1:8" x14ac:dyDescent="0.25">
      <c r="A147" s="17"/>
      <c r="B147" s="17"/>
      <c r="C147" s="17"/>
      <c r="D147" s="17"/>
      <c r="E147" s="17"/>
      <c r="F147" s="17"/>
      <c r="G147" s="17"/>
      <c r="H147" s="17"/>
    </row>
    <row r="148" spans="1:8" x14ac:dyDescent="0.25">
      <c r="A148" s="17"/>
      <c r="B148" s="17"/>
      <c r="C148" s="17"/>
      <c r="D148" s="17"/>
      <c r="E148" s="17"/>
      <c r="F148" s="17"/>
      <c r="G148" s="17"/>
      <c r="H148" s="17"/>
    </row>
  </sheetData>
  <sheetProtection password="D7AF" sheet="1" objects="1" scenarios="1"/>
  <mergeCells count="13">
    <mergeCell ref="D43:E43"/>
    <mergeCell ref="C42:E42"/>
    <mergeCell ref="C33:E33"/>
    <mergeCell ref="B1:H1"/>
    <mergeCell ref="E5:F5"/>
    <mergeCell ref="E19:F19"/>
    <mergeCell ref="C24:C25"/>
    <mergeCell ref="C10:C11"/>
    <mergeCell ref="C13:C14"/>
    <mergeCell ref="C27:C28"/>
    <mergeCell ref="B5:B17"/>
    <mergeCell ref="B19:B31"/>
    <mergeCell ref="B3:H3"/>
  </mergeCells>
  <pageMargins left="0.7" right="0.7" top="0.75" bottom="0.75" header="0.3" footer="0.3"/>
  <pageSetup paperSize="9" scale="33" fitToWidth="0"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calcoli!#REF!</xm:f>
          </x14:formula1>
          <xm:sqref>E110 D47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K69"/>
  <sheetViews>
    <sheetView showGridLines="0" topLeftCell="A19" zoomScale="80" zoomScaleNormal="80" workbookViewId="0">
      <selection activeCell="H27" sqref="H27"/>
    </sheetView>
  </sheetViews>
  <sheetFormatPr defaultColWidth="9.140625" defaultRowHeight="15" x14ac:dyDescent="0.25"/>
  <cols>
    <col min="1" max="1" width="3.7109375" style="7" customWidth="1"/>
    <col min="2" max="2" width="5.85546875" style="7" customWidth="1"/>
    <col min="3" max="3" width="3.140625" style="7" customWidth="1"/>
    <col min="4" max="4" width="27.85546875" style="7" customWidth="1"/>
    <col min="5" max="5" width="14" style="7" customWidth="1"/>
    <col min="6" max="34" width="10.7109375" style="7" customWidth="1"/>
    <col min="35" max="35" width="10.28515625" style="7" customWidth="1"/>
    <col min="36" max="16384" width="9.140625" style="7"/>
  </cols>
  <sheetData>
    <row r="1" spans="1:35" ht="27.75" customHeight="1" thickBot="1" x14ac:dyDescent="0.3">
      <c r="B1" s="606" t="s">
        <v>209</v>
      </c>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8"/>
    </row>
    <row r="2" spans="1:35" ht="15.75" thickBot="1" x14ac:dyDescent="0.3">
      <c r="D2" s="22"/>
    </row>
    <row r="3" spans="1:35" ht="19.5" customHeight="1" thickBot="1" x14ac:dyDescent="0.3">
      <c r="B3" s="603" t="s">
        <v>323</v>
      </c>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5"/>
    </row>
    <row r="5" spans="1:35" ht="44.25" customHeight="1" x14ac:dyDescent="0.25">
      <c r="B5" s="614" t="s">
        <v>210</v>
      </c>
      <c r="D5" s="161" t="s">
        <v>216</v>
      </c>
      <c r="E5" s="165">
        <v>0</v>
      </c>
      <c r="F5" s="165" t="s">
        <v>112</v>
      </c>
      <c r="G5" s="165" t="s">
        <v>115</v>
      </c>
      <c r="H5" s="165" t="s">
        <v>116</v>
      </c>
      <c r="I5" s="165" t="s">
        <v>117</v>
      </c>
      <c r="J5" s="165" t="s">
        <v>118</v>
      </c>
      <c r="K5" s="165" t="s">
        <v>119</v>
      </c>
      <c r="L5" s="165" t="s">
        <v>120</v>
      </c>
      <c r="M5" s="165" t="s">
        <v>121</v>
      </c>
      <c r="N5" s="165" t="s">
        <v>122</v>
      </c>
      <c r="O5" s="165" t="s">
        <v>123</v>
      </c>
      <c r="P5" s="165" t="s">
        <v>124</v>
      </c>
      <c r="Q5" s="165" t="s">
        <v>125</v>
      </c>
      <c r="R5" s="165" t="s">
        <v>126</v>
      </c>
      <c r="S5" s="165" t="s">
        <v>127</v>
      </c>
      <c r="T5" s="165" t="s">
        <v>128</v>
      </c>
      <c r="U5" s="165" t="s">
        <v>129</v>
      </c>
      <c r="V5" s="165" t="s">
        <v>130</v>
      </c>
      <c r="W5" s="165" t="s">
        <v>131</v>
      </c>
      <c r="X5" s="165" t="s">
        <v>132</v>
      </c>
      <c r="Y5" s="165" t="s">
        <v>133</v>
      </c>
      <c r="Z5" s="165" t="s">
        <v>134</v>
      </c>
      <c r="AA5" s="165" t="s">
        <v>135</v>
      </c>
      <c r="AB5" s="165" t="s">
        <v>136</v>
      </c>
      <c r="AC5" s="165" t="s">
        <v>137</v>
      </c>
      <c r="AD5" s="165" t="s">
        <v>138</v>
      </c>
      <c r="AE5" s="165" t="s">
        <v>139</v>
      </c>
      <c r="AF5" s="165" t="s">
        <v>140</v>
      </c>
      <c r="AG5" s="165" t="s">
        <v>141</v>
      </c>
      <c r="AH5" s="165" t="s">
        <v>142</v>
      </c>
      <c r="AI5" s="165" t="s">
        <v>143</v>
      </c>
    </row>
    <row r="6" spans="1:35" ht="44.25" customHeight="1" x14ac:dyDescent="0.25">
      <c r="B6" s="614"/>
      <c r="D6" s="162" t="s">
        <v>213</v>
      </c>
      <c r="E6" s="165"/>
      <c r="F6" s="63">
        <f>VLOOKUP('Indicatori economici'!F5,calcoli!$B$36:$V$65,21,0)</f>
        <v>0</v>
      </c>
      <c r="G6" s="352">
        <f>VLOOKUP('Indicatori economici'!G5,calcoli!$B$36:$V$65,21,0)</f>
        <v>0</v>
      </c>
      <c r="H6" s="352">
        <f>VLOOKUP('Indicatori economici'!H5,calcoli!$B$36:$V$65,21,0)</f>
        <v>0</v>
      </c>
      <c r="I6" s="352">
        <f>VLOOKUP('Indicatori economici'!I5,calcoli!$B$36:$V$65,21,0)</f>
        <v>0</v>
      </c>
      <c r="J6" s="352">
        <f>VLOOKUP('Indicatori economici'!J5,calcoli!$B$36:$V$65,21,0)</f>
        <v>0</v>
      </c>
      <c r="K6" s="352">
        <f>VLOOKUP('Indicatori economici'!K5,calcoli!$B$36:$V$65,21,0)</f>
        <v>0</v>
      </c>
      <c r="L6" s="352">
        <f>VLOOKUP('Indicatori economici'!L5,calcoli!$B$36:$V$65,21,0)</f>
        <v>0</v>
      </c>
      <c r="M6" s="352">
        <f>VLOOKUP('Indicatori economici'!M5,calcoli!$B$36:$V$65,21,0)</f>
        <v>0</v>
      </c>
      <c r="N6" s="352">
        <f>VLOOKUP('Indicatori economici'!N5,calcoli!$B$36:$V$65,21,0)</f>
        <v>0</v>
      </c>
      <c r="O6" s="352">
        <f>VLOOKUP('Indicatori economici'!O5,calcoli!$B$36:$V$65,21,0)</f>
        <v>0</v>
      </c>
      <c r="P6" s="352">
        <f>VLOOKUP('Indicatori economici'!P5,calcoli!$B$36:$V$65,21,0)</f>
        <v>0</v>
      </c>
      <c r="Q6" s="352">
        <f>VLOOKUP('Indicatori economici'!Q5,calcoli!$B$36:$V$65,21,0)</f>
        <v>0</v>
      </c>
      <c r="R6" s="352">
        <f>VLOOKUP('Indicatori economici'!R5,calcoli!$B$36:$V$65,21,0)</f>
        <v>0</v>
      </c>
      <c r="S6" s="352">
        <f>VLOOKUP('Indicatori economici'!S5,calcoli!$B$36:$V$65,21,0)</f>
        <v>0</v>
      </c>
      <c r="T6" s="352">
        <f>VLOOKUP('Indicatori economici'!T5,calcoli!$B$36:$V$65,21,0)</f>
        <v>0</v>
      </c>
      <c r="U6" s="352">
        <f>VLOOKUP('Indicatori economici'!U5,calcoli!$B$36:$V$65,21,0)</f>
        <v>0</v>
      </c>
      <c r="V6" s="352">
        <f>VLOOKUP('Indicatori economici'!V5,calcoli!$B$36:$V$65,21,0)</f>
        <v>0</v>
      </c>
      <c r="W6" s="352">
        <f>VLOOKUP('Indicatori economici'!W5,calcoli!$B$36:$V$65,21,0)</f>
        <v>0</v>
      </c>
      <c r="X6" s="352">
        <f>VLOOKUP('Indicatori economici'!X5,calcoli!$B$36:$V$65,21,0)</f>
        <v>0</v>
      </c>
      <c r="Y6" s="352">
        <f>VLOOKUP('Indicatori economici'!Y5,calcoli!$B$36:$V$65,21,0)</f>
        <v>0</v>
      </c>
      <c r="Z6" s="352">
        <f>VLOOKUP('Indicatori economici'!Z5,calcoli!$B$36:$V$65,21,0)</f>
        <v>0</v>
      </c>
      <c r="AA6" s="352">
        <f>VLOOKUP('Indicatori economici'!AA5,calcoli!$B$36:$V$65,21,0)</f>
        <v>0</v>
      </c>
      <c r="AB6" s="352">
        <f>VLOOKUP('Indicatori economici'!AB5,calcoli!$B$36:$V$65,21,0)</f>
        <v>0</v>
      </c>
      <c r="AC6" s="352">
        <f>VLOOKUP('Indicatori economici'!AC5,calcoli!$B$36:$V$65,21,0)</f>
        <v>0</v>
      </c>
      <c r="AD6" s="352">
        <f>VLOOKUP('Indicatori economici'!AD5,calcoli!$B$36:$V$65,21,0)</f>
        <v>0</v>
      </c>
      <c r="AE6" s="352">
        <f>VLOOKUP('Indicatori economici'!AE5,calcoli!$B$36:$V$65,21,0)</f>
        <v>0</v>
      </c>
      <c r="AF6" s="352">
        <f>VLOOKUP('Indicatori economici'!AF5,calcoli!$B$36:$V$65,21,0)</f>
        <v>0</v>
      </c>
      <c r="AG6" s="352">
        <f>VLOOKUP('Indicatori economici'!AG5,calcoli!$B$36:$V$65,21,0)</f>
        <v>0</v>
      </c>
      <c r="AH6" s="352">
        <f>VLOOKUP('Indicatori economici'!AH5,calcoli!$B$36:$V$65,21,0)</f>
        <v>0</v>
      </c>
      <c r="AI6" s="352">
        <f>VLOOKUP('Indicatori economici'!AI5,calcoli!$B$36:$V$65,21,0)</f>
        <v>0</v>
      </c>
    </row>
    <row r="7" spans="1:35" ht="44.25" customHeight="1" x14ac:dyDescent="0.25">
      <c r="B7" s="614"/>
      <c r="D7" s="162" t="s">
        <v>298</v>
      </c>
      <c r="E7" s="165"/>
      <c r="F7" s="63">
        <f>'Gestione e Manutenzione'!$H$12</f>
        <v>0</v>
      </c>
      <c r="G7" s="63">
        <f>'Gestione e Manutenzione'!$H$12</f>
        <v>0</v>
      </c>
      <c r="H7" s="63">
        <f>'Gestione e Manutenzione'!$H$12</f>
        <v>0</v>
      </c>
      <c r="I7" s="63">
        <f>'Gestione e Manutenzione'!$H$12</f>
        <v>0</v>
      </c>
      <c r="J7" s="63">
        <f>'Gestione e Manutenzione'!$H$12</f>
        <v>0</v>
      </c>
      <c r="K7" s="63">
        <f>'Gestione e Manutenzione'!$H$12</f>
        <v>0</v>
      </c>
      <c r="L7" s="63">
        <f>'Gestione e Manutenzione'!$H$12</f>
        <v>0</v>
      </c>
      <c r="M7" s="63">
        <f>'Gestione e Manutenzione'!$H$12</f>
        <v>0</v>
      </c>
      <c r="N7" s="63">
        <f>'Gestione e Manutenzione'!$H$12</f>
        <v>0</v>
      </c>
      <c r="O7" s="63">
        <f>'Gestione e Manutenzione'!$H$12</f>
        <v>0</v>
      </c>
      <c r="P7" s="63">
        <f>'Gestione e Manutenzione'!$H$12</f>
        <v>0</v>
      </c>
      <c r="Q7" s="63">
        <f>'Gestione e Manutenzione'!$H$12</f>
        <v>0</v>
      </c>
      <c r="R7" s="63">
        <f>'Gestione e Manutenzione'!$H$12</f>
        <v>0</v>
      </c>
      <c r="S7" s="63">
        <f>'Gestione e Manutenzione'!$H$12</f>
        <v>0</v>
      </c>
      <c r="T7" s="63">
        <f>'Gestione e Manutenzione'!$H$12</f>
        <v>0</v>
      </c>
      <c r="U7" s="63">
        <f>'Gestione e Manutenzione'!$H$12</f>
        <v>0</v>
      </c>
      <c r="V7" s="63">
        <f>'Gestione e Manutenzione'!$H$12</f>
        <v>0</v>
      </c>
      <c r="W7" s="63">
        <f>'Gestione e Manutenzione'!$H$12</f>
        <v>0</v>
      </c>
      <c r="X7" s="63">
        <f>'Gestione e Manutenzione'!$H$12</f>
        <v>0</v>
      </c>
      <c r="Y7" s="63">
        <f>'Gestione e Manutenzione'!$H$12</f>
        <v>0</v>
      </c>
      <c r="Z7" s="63">
        <f>'Gestione e Manutenzione'!$H$12</f>
        <v>0</v>
      </c>
      <c r="AA7" s="63">
        <f>'Gestione e Manutenzione'!$H$12</f>
        <v>0</v>
      </c>
      <c r="AB7" s="63">
        <f>'Gestione e Manutenzione'!$H$12</f>
        <v>0</v>
      </c>
      <c r="AC7" s="63">
        <f>'Gestione e Manutenzione'!$H$12</f>
        <v>0</v>
      </c>
      <c r="AD7" s="63">
        <f>'Gestione e Manutenzione'!$H$12</f>
        <v>0</v>
      </c>
      <c r="AE7" s="63">
        <f>'Gestione e Manutenzione'!$H$12</f>
        <v>0</v>
      </c>
      <c r="AF7" s="63">
        <f>'Gestione e Manutenzione'!$H$12</f>
        <v>0</v>
      </c>
      <c r="AG7" s="63">
        <f>'Gestione e Manutenzione'!$H$12</f>
        <v>0</v>
      </c>
      <c r="AH7" s="63">
        <f>'Gestione e Manutenzione'!$H$12</f>
        <v>0</v>
      </c>
      <c r="AI7" s="63">
        <f>'Gestione e Manutenzione'!$H$12</f>
        <v>0</v>
      </c>
    </row>
    <row r="8" spans="1:35" ht="44.25" customHeight="1" x14ac:dyDescent="0.25">
      <c r="B8" s="614"/>
      <c r="D8" s="162" t="s">
        <v>214</v>
      </c>
      <c r="E8" s="165"/>
      <c r="F8" s="63">
        <f>IF(AND(F19&gt;=ContributEntrate!$F$13,F19&lt;(ContributEntrate!$F$13+ContributEntrate!$F$11)),ContributEntrate!$F$15,0)+IF(AND(F19&gt;=ContributEntrate!$F$24,F19&lt;(ContributEntrate!$F$24+ContributEntrate!$F$22)),ContributEntrate!$F$26,0)+IF(AND(F19&gt;=ContributEntrate!$F$35,F19&lt;(ContributEntrate!$F$35+ContributEntrate!$F$33)),ContributEntrate!$F$37,0)+IF(AND(F19&gt;=ContributEntrate!$F$46,F19&lt;(ContributEntrate!$F$46+ContributEntrate!$F$44)),ContributEntrate!$F$48,0)+IF(AND(F19&gt;=ContributEntrate!$F$57,F19&lt;(ContributEntrate!$F$57+ContributEntrate!$F$55)),ContributEntrate!$F$59,0)+IF(AND(F19&gt;=ContributEntrate!$F$68,F19&lt;(ContributEntrate!$F$68+ContributEntrate!$F$66)),ContributEntrate!$F$70,0)+IF(AND(F19&gt;=ContributEntrate!$F$79,F19&lt;(ContributEntrate!$F$79+ContributEntrate!$F$77)),ContributEntrate!$F$81,0)+IF(AND(F19&gt;=ContributEntrate!$F$90,F19&lt;(ContributEntrate!$F$90+ContributEntrate!$F$88)),ContributEntrate!$F$92,0)+IF(AND(F19&gt;=ContributEntrate!$F$101,F19&lt;(ContributEntrate!$F$101+ContributEntrate!$F$99)),ContributEntrate!$F$103,0)+IF(AND(F19&gt;=ContributEntrate!$F$112,F19&lt;(ContributEntrate!$F$112+ContributEntrate!$F$110)),ContributEntrate!$F$114,0)+IF(AND(F19&gt;=ContributEntrate!$F$123,F19&lt;(ContributEntrate!$F$123+ContributEntrate!$F$121)),ContributEntrate!$F$125,0)+IF(AND(F19&gt;=ContributEntrate!$F$134,F19&lt;(ContributEntrate!$F$134+ContributEntrate!$F$132)),ContributEntrate!$F$136,0)+IF(AND(F19&gt;=ContributEntrate!$F$145,F19&lt;(ContributEntrate!$F$145+ContributEntrate!$F$143)),ContributEntrate!$F$147,0)+IF(AND(F19&gt;=ContributEntrate!$F$156,F19&lt;(ContributEntrate!$F$156+ContributEntrate!$F$154)),ContributEntrate!$F$158,0)+IF(AND(F19&gt;=ContributEntrate!$F$167,F19&lt;(ContributEntrate!$F$167+ContributEntrate!$F$165)),ContributEntrate!$F$169,0)+IF(AND(F19&gt;=ContributEntrate!$F$178,F19&lt;(ContributEntrate!$F$178+ContributEntrate!$F$176)),ContributEntrate!$F$180,0)+IF(AND(F19&gt;=ContributEntrate!$F$189,F19&lt;(ContributEntrate!$F$189+ContributEntrate!$F$187)),ContributEntrate!$F$191,0)+IF(AND(F19&gt;=ContributEntrate!$F$200,F19&lt;(ContributEntrate!$F$200+ContributEntrate!$F$198)),ContributEntrate!$F$202,0)+IF(AND(F19&gt;=ContributEntrate!$F$211,F19&lt;(ContributEntrate!$F$211+ContributEntrate!$F$209)),ContributEntrate!$F$213,0)+IF(AND(F19&gt;=ContributEntrate!$F$222,F19&lt;(ContributEntrate!$F$222+ContributEntrate!$F$220)),ContributEntrate!$F$224,0)+IF(AND(F19&gt;=ContributEntrate!$F$233,F19&lt;(ContributEntrate!$F$233+ContributEntrate!$F$231)),ContributEntrate!$F$235,0)+IF(AND(F19&gt;=ContributEntrate!$F$244,F19&lt;(ContributEntrate!$F$244+ContributEntrate!$F$242)),ContributEntrate!$F$246,0)+IF(AND(F19&gt;=ContributEntrate!$F$255,F19&lt;(ContributEntrate!$F$255+ContributEntrate!$F$253)),ContributEntrate!$F$257,0)+IF(AND(F19&gt;=ContributEntrate!$F$266,F19&lt;(ContributEntrate!$F$266+ContributEntrate!$F$264)),ContributEntrate!$F$268,0)+IF(AND(F19&gt;=ContributEntrate!$F$277,F19&lt;(ContributEntrate!$F$277+ContributEntrate!$F$275)),ContributEntrate!$F$279,0)+IF(AND(F19&gt;=ContributEntrate!$F$288,F19&lt;(ContributEntrate!$F$288+ContributEntrate!$F$286)),ContributEntrate!$F$290,0)+IF(AND(F19&gt;=ContributEntrate!$F$299,F19&lt;(ContributEntrate!$F$299+ContributEntrate!$F$297)),ContributEntrate!$F$301,0)+IF(AND(F19&gt;=ContributEntrate!$F$310,F19&lt;(ContributEntrate!$F$310+ContributEntrate!$F$308)),ContributEntrate!$F$312,0)+IF(AND(F19&gt;=ContributEntrate!$F$321,F19&lt;(ContributEntrate!$F$321+ContributEntrate!$F$319)),ContributEntrate!$F$323,0)+IF(AND(F19&gt;=ContributEntrate!$F$332,F19&lt;(ContributEntrate!$F$332+ContributEntrate!$F$330)),ContributEntrate!$F$334,0)</f>
        <v>0</v>
      </c>
      <c r="G8" s="63">
        <f>IF(AND(G19&gt;=ContributEntrate!$F$13,G19&lt;(ContributEntrate!$F$13+ContributEntrate!$F$11)),ContributEntrate!$F$15,0)+IF(AND(G19&gt;=ContributEntrate!$F$24,G19&lt;(ContributEntrate!$F$24+ContributEntrate!$F$22)),ContributEntrate!$F$26,0)+IF(AND(G19&gt;=ContributEntrate!$F$35,G19&lt;(ContributEntrate!$F$35+ContributEntrate!$F$33)),ContributEntrate!$F$37,0)+IF(AND(G19&gt;=ContributEntrate!$F$46,G19&lt;(ContributEntrate!$F$46+ContributEntrate!$F$44)),ContributEntrate!$F$48,0)+IF(AND(G19&gt;=ContributEntrate!$F$57,G19&lt;(ContributEntrate!$F$57+ContributEntrate!$F$55)),ContributEntrate!$F$59,0)+IF(AND(G19&gt;=ContributEntrate!$F$68,G19&lt;(ContributEntrate!$F$68+ContributEntrate!$F$66)),ContributEntrate!$F$70,0)+IF(AND(G19&gt;=ContributEntrate!$F$79,G19&lt;(ContributEntrate!$F$79+ContributEntrate!$F$77)),ContributEntrate!$F$81,0)+IF(AND(G19&gt;=ContributEntrate!$F$90,G19&lt;(ContributEntrate!$F$90+ContributEntrate!$F$88)),ContributEntrate!$F$92,0)+IF(AND(G19&gt;=ContributEntrate!$F$101,G19&lt;(ContributEntrate!$F$101+ContributEntrate!$F$99)),ContributEntrate!$F$103,0)+IF(AND(G19&gt;=ContributEntrate!$F$112,G19&lt;(ContributEntrate!$F$112+ContributEntrate!$F$110)),ContributEntrate!$F$114,0)+IF(AND(G19&gt;=ContributEntrate!$F$123,G19&lt;(ContributEntrate!$F$123+ContributEntrate!$F$121)),ContributEntrate!$F$125,0)+IF(AND(G19&gt;=ContributEntrate!$F$134,G19&lt;(ContributEntrate!$F$134+ContributEntrate!$F$132)),ContributEntrate!$F$136,0)+IF(AND(G19&gt;=ContributEntrate!$F$145,G19&lt;(ContributEntrate!$F$145+ContributEntrate!$F$143)),ContributEntrate!$F$147,0)+IF(AND(G19&gt;=ContributEntrate!$F$156,G19&lt;(ContributEntrate!$F$156+ContributEntrate!$F$154)),ContributEntrate!$F$158,0)+IF(AND(G19&gt;=ContributEntrate!$F$167,G19&lt;(ContributEntrate!$F$167+ContributEntrate!$F$165)),ContributEntrate!$F$169,0)+IF(AND(G19&gt;=ContributEntrate!$F$178,G19&lt;(ContributEntrate!$F$178+ContributEntrate!$F$176)),ContributEntrate!$F$180,0)+IF(AND(G19&gt;=ContributEntrate!$F$189,G19&lt;(ContributEntrate!$F$189+ContributEntrate!$F$187)),ContributEntrate!$F$191,0)+IF(AND(G19&gt;=ContributEntrate!$F$200,G19&lt;(ContributEntrate!$F$200+ContributEntrate!$F$198)),ContributEntrate!$F$202,0)+IF(AND(G19&gt;=ContributEntrate!$F$211,G19&lt;(ContributEntrate!$F$211+ContributEntrate!$F$209)),ContributEntrate!$F$213,0)+IF(AND(G19&gt;=ContributEntrate!$F$222,G19&lt;(ContributEntrate!$F$222+ContributEntrate!$F$220)),ContributEntrate!$F$224,0)+IF(AND(G19&gt;=ContributEntrate!$F$233,G19&lt;(ContributEntrate!$F$233+ContributEntrate!$F$231)),ContributEntrate!$F$235,0)+IF(AND(G19&gt;=ContributEntrate!$F$244,G19&lt;(ContributEntrate!$F$244+ContributEntrate!$F$242)),ContributEntrate!$F$246,0)+IF(AND(G19&gt;=ContributEntrate!$F$255,G19&lt;(ContributEntrate!$F$255+ContributEntrate!$F$253)),ContributEntrate!$F$257,0)+IF(AND(G19&gt;=ContributEntrate!$F$266,G19&lt;(ContributEntrate!$F$266+ContributEntrate!$F$264)),ContributEntrate!$F$268,0)+IF(AND(G19&gt;=ContributEntrate!$F$277,G19&lt;(ContributEntrate!$F$277+ContributEntrate!$F$275)),ContributEntrate!$F$279,0)+IF(AND(G19&gt;=ContributEntrate!$F$288,G19&lt;(ContributEntrate!$F$288+ContributEntrate!$F$286)),ContributEntrate!$F$290,0)+IF(AND(G19&gt;=ContributEntrate!$F$299,G19&lt;(ContributEntrate!$F$299+ContributEntrate!$F$297)),ContributEntrate!$F$301,0)+IF(AND(G19&gt;=ContributEntrate!$F$310,G19&lt;(ContributEntrate!$F$310+ContributEntrate!$F$308)),ContributEntrate!$F$312,0)+IF(AND(G19&gt;=ContributEntrate!$F$321,G19&lt;(ContributEntrate!$F$321+ContributEntrate!$F$319)),ContributEntrate!$F$323,0)+IF(AND(G19&gt;=ContributEntrate!$F$332,G19&lt;(ContributEntrate!$F$332+ContributEntrate!$F$330)),ContributEntrate!$F$334,0)</f>
        <v>0</v>
      </c>
      <c r="H8" s="63">
        <f>IF(AND(H19&gt;=ContributEntrate!$F$13,H19&lt;(ContributEntrate!$F$13+ContributEntrate!$F$11)),ContributEntrate!$F$15,0)+IF(AND(H19&gt;=ContributEntrate!$F$24,H19&lt;(ContributEntrate!$F$24+ContributEntrate!$F$22)),ContributEntrate!$F$26,0)+IF(AND(H19&gt;=ContributEntrate!$F$35,H19&lt;(ContributEntrate!$F$35+ContributEntrate!$F$33)),ContributEntrate!$F$37,0)+IF(AND(H19&gt;=ContributEntrate!$F$46,H19&lt;(ContributEntrate!$F$46+ContributEntrate!$F$44)),ContributEntrate!$F$48,0)+IF(AND(H19&gt;=ContributEntrate!$F$57,H19&lt;(ContributEntrate!$F$57+ContributEntrate!$F$55)),ContributEntrate!$F$59,0)+IF(AND(H19&gt;=ContributEntrate!$F$68,H19&lt;(ContributEntrate!$F$68+ContributEntrate!$F$66)),ContributEntrate!$F$70,0)+IF(AND(H19&gt;=ContributEntrate!$F$79,H19&lt;(ContributEntrate!$F$79+ContributEntrate!$F$77)),ContributEntrate!$F$81,0)+IF(AND(H19&gt;=ContributEntrate!$F$90,H19&lt;(ContributEntrate!$F$90+ContributEntrate!$F$88)),ContributEntrate!$F$92,0)+IF(AND(H19&gt;=ContributEntrate!$F$101,H19&lt;(ContributEntrate!$F$101+ContributEntrate!$F$99)),ContributEntrate!$F$103,0)+IF(AND(H19&gt;=ContributEntrate!$F$112,H19&lt;(ContributEntrate!$F$112+ContributEntrate!$F$110)),ContributEntrate!$F$114,0)+IF(AND(H19&gt;=ContributEntrate!$F$123,H19&lt;(ContributEntrate!$F$123+ContributEntrate!$F$121)),ContributEntrate!$F$125,0)+IF(AND(H19&gt;=ContributEntrate!$F$134,H19&lt;(ContributEntrate!$F$134+ContributEntrate!$F$132)),ContributEntrate!$F$136,0)+IF(AND(H19&gt;=ContributEntrate!$F$145,H19&lt;(ContributEntrate!$F$145+ContributEntrate!$F$143)),ContributEntrate!$F$147,0)+IF(AND(H19&gt;=ContributEntrate!$F$156,H19&lt;(ContributEntrate!$F$156+ContributEntrate!$F$154)),ContributEntrate!$F$158,0)+IF(AND(H19&gt;=ContributEntrate!$F$167,H19&lt;(ContributEntrate!$F$167+ContributEntrate!$F$165)),ContributEntrate!$F$169,0)+IF(AND(H19&gt;=ContributEntrate!$F$178,H19&lt;(ContributEntrate!$F$178+ContributEntrate!$F$176)),ContributEntrate!$F$180,0)+IF(AND(H19&gt;=ContributEntrate!$F$189,H19&lt;(ContributEntrate!$F$189+ContributEntrate!$F$187)),ContributEntrate!$F$191,0)+IF(AND(H19&gt;=ContributEntrate!$F$200,H19&lt;(ContributEntrate!$F$200+ContributEntrate!$F$198)),ContributEntrate!$F$202,0)+IF(AND(H19&gt;=ContributEntrate!$F$211,H19&lt;(ContributEntrate!$F$211+ContributEntrate!$F$209)),ContributEntrate!$F$213,0)+IF(AND(H19&gt;=ContributEntrate!$F$222,H19&lt;(ContributEntrate!$F$222+ContributEntrate!$F$220)),ContributEntrate!$F$224,0)+IF(AND(H19&gt;=ContributEntrate!$F$233,H19&lt;(ContributEntrate!$F$233+ContributEntrate!$F$231)),ContributEntrate!$F$235,0)+IF(AND(H19&gt;=ContributEntrate!$F$244,H19&lt;(ContributEntrate!$F$244+ContributEntrate!$F$242)),ContributEntrate!$F$246,0)+IF(AND(H19&gt;=ContributEntrate!$F$255,H19&lt;(ContributEntrate!$F$255+ContributEntrate!$F$253)),ContributEntrate!$F$257,0)+IF(AND(H19&gt;=ContributEntrate!$F$266,H19&lt;(ContributEntrate!$F$266+ContributEntrate!$F$264)),ContributEntrate!$F$268,0)+IF(AND(H19&gt;=ContributEntrate!$F$277,H19&lt;(ContributEntrate!$F$277+ContributEntrate!$F$275)),ContributEntrate!$F$279,0)+IF(AND(H19&gt;=ContributEntrate!$F$288,H19&lt;(ContributEntrate!$F$288+ContributEntrate!$F$286)),ContributEntrate!$F$290,0)+IF(AND(H19&gt;=ContributEntrate!$F$299,H19&lt;(ContributEntrate!$F$299+ContributEntrate!$F$297)),ContributEntrate!$F$301,0)+IF(AND(H19&gt;=ContributEntrate!$F$310,H19&lt;(ContributEntrate!$F$310+ContributEntrate!$F$308)),ContributEntrate!$F$312,0)+IF(AND(H19&gt;=ContributEntrate!$F$321,H19&lt;(ContributEntrate!$F$321+ContributEntrate!$F$319)),ContributEntrate!$F$323,0)+IF(AND(H19&gt;=ContributEntrate!$F$332,H19&lt;(ContributEntrate!$F$332+ContributEntrate!$F$330)),ContributEntrate!$F$334,0)</f>
        <v>0</v>
      </c>
      <c r="I8" s="63">
        <f>IF(AND(I19&gt;=ContributEntrate!$F$13,I19&lt;(ContributEntrate!$F$13+ContributEntrate!$F$11)),ContributEntrate!$F$15,0)+IF(AND(I19&gt;=ContributEntrate!$F$24,I19&lt;(ContributEntrate!$F$24+ContributEntrate!$F$22)),ContributEntrate!$F$26,0)+IF(AND(I19&gt;=ContributEntrate!$F$35,I19&lt;(ContributEntrate!$F$35+ContributEntrate!$F$33)),ContributEntrate!$F$37,0)+IF(AND(I19&gt;=ContributEntrate!$F$46,I19&lt;(ContributEntrate!$F$46+ContributEntrate!$F$44)),ContributEntrate!$F$48,0)+IF(AND(I19&gt;=ContributEntrate!$F$57,I19&lt;(ContributEntrate!$F$57+ContributEntrate!$F$55)),ContributEntrate!$F$59,0)+IF(AND(I19&gt;=ContributEntrate!$F$68,I19&lt;(ContributEntrate!$F$68+ContributEntrate!$F$66)),ContributEntrate!$F$70,0)+IF(AND(I19&gt;=ContributEntrate!$F$79,I19&lt;(ContributEntrate!$F$79+ContributEntrate!$F$77)),ContributEntrate!$F$81,0)+IF(AND(I19&gt;=ContributEntrate!$F$90,I19&lt;(ContributEntrate!$F$90+ContributEntrate!$F$88)),ContributEntrate!$F$92,0)+IF(AND(I19&gt;=ContributEntrate!$F$101,I19&lt;(ContributEntrate!$F$101+ContributEntrate!$F$99)),ContributEntrate!$F$103,0)+IF(AND(I19&gt;=ContributEntrate!$F$112,I19&lt;(ContributEntrate!$F$112+ContributEntrate!$F$110)),ContributEntrate!$F$114,0)+IF(AND(I19&gt;=ContributEntrate!$F$123,I19&lt;(ContributEntrate!$F$123+ContributEntrate!$F$121)),ContributEntrate!$F$125,0)+IF(AND(I19&gt;=ContributEntrate!$F$134,I19&lt;(ContributEntrate!$F$134+ContributEntrate!$F$132)),ContributEntrate!$F$136,0)+IF(AND(I19&gt;=ContributEntrate!$F$145,I19&lt;(ContributEntrate!$F$145+ContributEntrate!$F$143)),ContributEntrate!$F$147,0)+IF(AND(I19&gt;=ContributEntrate!$F$156,I19&lt;(ContributEntrate!$F$156+ContributEntrate!$F$154)),ContributEntrate!$F$158,0)+IF(AND(I19&gt;=ContributEntrate!$F$167,I19&lt;(ContributEntrate!$F$167+ContributEntrate!$F$165)),ContributEntrate!$F$169,0)+IF(AND(I19&gt;=ContributEntrate!$F$178,I19&lt;(ContributEntrate!$F$178+ContributEntrate!$F$176)),ContributEntrate!$F$180,0)+IF(AND(I19&gt;=ContributEntrate!$F$189,I19&lt;(ContributEntrate!$F$189+ContributEntrate!$F$187)),ContributEntrate!$F$191,0)+IF(AND(I19&gt;=ContributEntrate!$F$200,I19&lt;(ContributEntrate!$F$200+ContributEntrate!$F$198)),ContributEntrate!$F$202,0)+IF(AND(I19&gt;=ContributEntrate!$F$211,I19&lt;(ContributEntrate!$F$211+ContributEntrate!$F$209)),ContributEntrate!$F$213,0)+IF(AND(I19&gt;=ContributEntrate!$F$222,I19&lt;(ContributEntrate!$F$222+ContributEntrate!$F$220)),ContributEntrate!$F$224,0)+IF(AND(I19&gt;=ContributEntrate!$F$233,I19&lt;(ContributEntrate!$F$233+ContributEntrate!$F$231)),ContributEntrate!$F$235,0)+IF(AND(I19&gt;=ContributEntrate!$F$244,I19&lt;(ContributEntrate!$F$244+ContributEntrate!$F$242)),ContributEntrate!$F$246,0)+IF(AND(I19&gt;=ContributEntrate!$F$255,I19&lt;(ContributEntrate!$F$255+ContributEntrate!$F$253)),ContributEntrate!$F$257,0)+IF(AND(I19&gt;=ContributEntrate!$F$266,I19&lt;(ContributEntrate!$F$266+ContributEntrate!$F$264)),ContributEntrate!$F$268,0)+IF(AND(I19&gt;=ContributEntrate!$F$277,I19&lt;(ContributEntrate!$F$277+ContributEntrate!$F$275)),ContributEntrate!$F$279,0)+IF(AND(I19&gt;=ContributEntrate!$F$288,I19&lt;(ContributEntrate!$F$288+ContributEntrate!$F$286)),ContributEntrate!$F$290,0)+IF(AND(I19&gt;=ContributEntrate!$F$299,I19&lt;(ContributEntrate!$F$299+ContributEntrate!$F$297)),ContributEntrate!$F$301,0)+IF(AND(I19&gt;=ContributEntrate!$F$310,I19&lt;(ContributEntrate!$F$310+ContributEntrate!$F$308)),ContributEntrate!$F$312,0)+IF(AND(I19&gt;=ContributEntrate!$F$321,I19&lt;(ContributEntrate!$F$321+ContributEntrate!$F$319)),ContributEntrate!$F$323,0)+IF(AND(I19&gt;=ContributEntrate!$F$332,I19&lt;(ContributEntrate!$F$332+ContributEntrate!$F$330)),ContributEntrate!$F$334,0)</f>
        <v>0</v>
      </c>
      <c r="J8" s="63">
        <f>IF(AND(J19&gt;=ContributEntrate!$F$13,J19&lt;(ContributEntrate!$F$13+ContributEntrate!$F$11)),ContributEntrate!$F$15,0)+IF(AND(J19&gt;=ContributEntrate!$F$24,J19&lt;(ContributEntrate!$F$24+ContributEntrate!$F$22)),ContributEntrate!$F$26,0)+IF(AND(J19&gt;=ContributEntrate!$F$35,J19&lt;(ContributEntrate!$F$35+ContributEntrate!$F$33)),ContributEntrate!$F$37,0)+IF(AND(J19&gt;=ContributEntrate!$F$46,J19&lt;(ContributEntrate!$F$46+ContributEntrate!$F$44)),ContributEntrate!$F$48,0)+IF(AND(J19&gt;=ContributEntrate!$F$57,J19&lt;(ContributEntrate!$F$57+ContributEntrate!$F$55)),ContributEntrate!$F$59,0)+IF(AND(J19&gt;=ContributEntrate!$F$68,J19&lt;(ContributEntrate!$F$68+ContributEntrate!$F$66)),ContributEntrate!$F$70,0)+IF(AND(J19&gt;=ContributEntrate!$F$79,J19&lt;(ContributEntrate!$F$79+ContributEntrate!$F$77)),ContributEntrate!$F$81,0)+IF(AND(J19&gt;=ContributEntrate!$F$90,J19&lt;(ContributEntrate!$F$90+ContributEntrate!$F$88)),ContributEntrate!$F$92,0)+IF(AND(J19&gt;=ContributEntrate!$F$101,J19&lt;(ContributEntrate!$F$101+ContributEntrate!$F$99)),ContributEntrate!$F$103,0)+IF(AND(J19&gt;=ContributEntrate!$F$112,J19&lt;(ContributEntrate!$F$112+ContributEntrate!$F$110)),ContributEntrate!$F$114,0)+IF(AND(J19&gt;=ContributEntrate!$F$123,J19&lt;(ContributEntrate!$F$123+ContributEntrate!$F$121)),ContributEntrate!$F$125,0)+IF(AND(J19&gt;=ContributEntrate!$F$134,J19&lt;(ContributEntrate!$F$134+ContributEntrate!$F$132)),ContributEntrate!$F$136,0)+IF(AND(J19&gt;=ContributEntrate!$F$145,J19&lt;(ContributEntrate!$F$145+ContributEntrate!$F$143)),ContributEntrate!$F$147,0)+IF(AND(J19&gt;=ContributEntrate!$F$156,J19&lt;(ContributEntrate!$F$156+ContributEntrate!$F$154)),ContributEntrate!$F$158,0)+IF(AND(J19&gt;=ContributEntrate!$F$167,J19&lt;(ContributEntrate!$F$167+ContributEntrate!$F$165)),ContributEntrate!$F$169,0)+IF(AND(J19&gt;=ContributEntrate!$F$178,J19&lt;(ContributEntrate!$F$178+ContributEntrate!$F$176)),ContributEntrate!$F$180,0)+IF(AND(J19&gt;=ContributEntrate!$F$189,J19&lt;(ContributEntrate!$F$189+ContributEntrate!$F$187)),ContributEntrate!$F$191,0)+IF(AND(J19&gt;=ContributEntrate!$F$200,J19&lt;(ContributEntrate!$F$200+ContributEntrate!$F$198)),ContributEntrate!$F$202,0)+IF(AND(J19&gt;=ContributEntrate!$F$211,J19&lt;(ContributEntrate!$F$211+ContributEntrate!$F$209)),ContributEntrate!$F$213,0)+IF(AND(J19&gt;=ContributEntrate!$F$222,J19&lt;(ContributEntrate!$F$222+ContributEntrate!$F$220)),ContributEntrate!$F$224,0)+IF(AND(J19&gt;=ContributEntrate!$F$233,J19&lt;(ContributEntrate!$F$233+ContributEntrate!$F$231)),ContributEntrate!$F$235,0)+IF(AND(J19&gt;=ContributEntrate!$F$244,J19&lt;(ContributEntrate!$F$244+ContributEntrate!$F$242)),ContributEntrate!$F$246,0)+IF(AND(J19&gt;=ContributEntrate!$F$255,J19&lt;(ContributEntrate!$F$255+ContributEntrate!$F$253)),ContributEntrate!$F$257,0)+IF(AND(J19&gt;=ContributEntrate!$F$266,J19&lt;(ContributEntrate!$F$266+ContributEntrate!$F$264)),ContributEntrate!$F$268,0)+IF(AND(J19&gt;=ContributEntrate!$F$277,J19&lt;(ContributEntrate!$F$277+ContributEntrate!$F$275)),ContributEntrate!$F$279,0)+IF(AND(J19&gt;=ContributEntrate!$F$288,J19&lt;(ContributEntrate!$F$288+ContributEntrate!$F$286)),ContributEntrate!$F$290,0)+IF(AND(J19&gt;=ContributEntrate!$F$299,J19&lt;(ContributEntrate!$F$299+ContributEntrate!$F$297)),ContributEntrate!$F$301,0)+IF(AND(J19&gt;=ContributEntrate!$F$310,J19&lt;(ContributEntrate!$F$310+ContributEntrate!$F$308)),ContributEntrate!$F$312,0)+IF(AND(J19&gt;=ContributEntrate!$F$321,J19&lt;(ContributEntrate!$F$321+ContributEntrate!$F$319)),ContributEntrate!$F$323,0)+IF(AND(J19&gt;=ContributEntrate!$F$332,J19&lt;(ContributEntrate!$F$332+ContributEntrate!$F$330)),ContributEntrate!$F$334,0)</f>
        <v>0</v>
      </c>
      <c r="K8" s="63">
        <f>IF(AND(K19&gt;=ContributEntrate!$F$13,K19&lt;(ContributEntrate!$F$13+ContributEntrate!$F$11)),ContributEntrate!$F$15,0)+IF(AND(K19&gt;=ContributEntrate!$F$24,K19&lt;(ContributEntrate!$F$24+ContributEntrate!$F$22)),ContributEntrate!$F$26,0)+IF(AND(K19&gt;=ContributEntrate!$F$35,K19&lt;(ContributEntrate!$F$35+ContributEntrate!$F$33)),ContributEntrate!$F$37,0)+IF(AND(K19&gt;=ContributEntrate!$F$46,K19&lt;(ContributEntrate!$F$46+ContributEntrate!$F$44)),ContributEntrate!$F$48,0)+IF(AND(K19&gt;=ContributEntrate!$F$57,K19&lt;(ContributEntrate!$F$57+ContributEntrate!$F$55)),ContributEntrate!$F$59,0)+IF(AND(K19&gt;=ContributEntrate!$F$68,K19&lt;(ContributEntrate!$F$68+ContributEntrate!$F$66)),ContributEntrate!$F$70,0)+IF(AND(K19&gt;=ContributEntrate!$F$79,K19&lt;(ContributEntrate!$F$79+ContributEntrate!$F$77)),ContributEntrate!$F$81,0)+IF(AND(K19&gt;=ContributEntrate!$F$90,K19&lt;(ContributEntrate!$F$90+ContributEntrate!$F$88)),ContributEntrate!$F$92,0)+IF(AND(K19&gt;=ContributEntrate!$F$101,K19&lt;(ContributEntrate!$F$101+ContributEntrate!$F$99)),ContributEntrate!$F$103,0)+IF(AND(K19&gt;=ContributEntrate!$F$112,K19&lt;(ContributEntrate!$F$112+ContributEntrate!$F$110)),ContributEntrate!$F$114,0)+IF(AND(K19&gt;=ContributEntrate!$F$123,K19&lt;(ContributEntrate!$F$123+ContributEntrate!$F$121)),ContributEntrate!$F$125,0)+IF(AND(K19&gt;=ContributEntrate!$F$134,K19&lt;(ContributEntrate!$F$134+ContributEntrate!$F$132)),ContributEntrate!$F$136,0)+IF(AND(K19&gt;=ContributEntrate!$F$145,K19&lt;(ContributEntrate!$F$145+ContributEntrate!$F$143)),ContributEntrate!$F$147,0)+IF(AND(K19&gt;=ContributEntrate!$F$156,K19&lt;(ContributEntrate!$F$156+ContributEntrate!$F$154)),ContributEntrate!$F$158,0)+IF(AND(K19&gt;=ContributEntrate!$F$167,K19&lt;(ContributEntrate!$F$167+ContributEntrate!$F$165)),ContributEntrate!$F$169,0)+IF(AND(K19&gt;=ContributEntrate!$F$178,K19&lt;(ContributEntrate!$F$178+ContributEntrate!$F$176)),ContributEntrate!$F$180,0)+IF(AND(K19&gt;=ContributEntrate!$F$189,K19&lt;(ContributEntrate!$F$189+ContributEntrate!$F$187)),ContributEntrate!$F$191,0)+IF(AND(K19&gt;=ContributEntrate!$F$200,K19&lt;(ContributEntrate!$F$200+ContributEntrate!$F$198)),ContributEntrate!$F$202,0)+IF(AND(K19&gt;=ContributEntrate!$F$211,K19&lt;(ContributEntrate!$F$211+ContributEntrate!$F$209)),ContributEntrate!$F$213,0)+IF(AND(K19&gt;=ContributEntrate!$F$222,K19&lt;(ContributEntrate!$F$222+ContributEntrate!$F$220)),ContributEntrate!$F$224,0)+IF(AND(K19&gt;=ContributEntrate!$F$233,K19&lt;(ContributEntrate!$F$233+ContributEntrate!$F$231)),ContributEntrate!$F$235,0)+IF(AND(K19&gt;=ContributEntrate!$F$244,K19&lt;(ContributEntrate!$F$244+ContributEntrate!$F$242)),ContributEntrate!$F$246,0)+IF(AND(K19&gt;=ContributEntrate!$F$255,K19&lt;(ContributEntrate!$F$255+ContributEntrate!$F$253)),ContributEntrate!$F$257,0)+IF(AND(K19&gt;=ContributEntrate!$F$266,K19&lt;(ContributEntrate!$F$266+ContributEntrate!$F$264)),ContributEntrate!$F$268,0)+IF(AND(K19&gt;=ContributEntrate!$F$277,K19&lt;(ContributEntrate!$F$277+ContributEntrate!$F$275)),ContributEntrate!$F$279,0)+IF(AND(K19&gt;=ContributEntrate!$F$288,K19&lt;(ContributEntrate!$F$288+ContributEntrate!$F$286)),ContributEntrate!$F$290,0)+IF(AND(K19&gt;=ContributEntrate!$F$299,K19&lt;(ContributEntrate!$F$299+ContributEntrate!$F$297)),ContributEntrate!$F$301,0)+IF(AND(K19&gt;=ContributEntrate!$F$310,K19&lt;(ContributEntrate!$F$310+ContributEntrate!$F$308)),ContributEntrate!$F$312,0)+IF(AND(K19&gt;=ContributEntrate!$F$321,K19&lt;(ContributEntrate!$F$321+ContributEntrate!$F$319)),ContributEntrate!$F$323,0)+IF(AND(K19&gt;=ContributEntrate!$F$332,K19&lt;(ContributEntrate!$F$332+ContributEntrate!$F$330)),ContributEntrate!$F$334,0)</f>
        <v>0</v>
      </c>
      <c r="L8" s="63">
        <f>IF(AND(L19&gt;=ContributEntrate!$F$13,L19&lt;(ContributEntrate!$F$13+ContributEntrate!$F$11)),ContributEntrate!$F$15,0)+IF(AND(L19&gt;=ContributEntrate!$F$24,L19&lt;(ContributEntrate!$F$24+ContributEntrate!$F$22)),ContributEntrate!$F$26,0)+IF(AND(L19&gt;=ContributEntrate!$F$35,L19&lt;(ContributEntrate!$F$35+ContributEntrate!$F$33)),ContributEntrate!$F$37,0)+IF(AND(L19&gt;=ContributEntrate!$F$46,L19&lt;(ContributEntrate!$F$46+ContributEntrate!$F$44)),ContributEntrate!$F$48,0)+IF(AND(L19&gt;=ContributEntrate!$F$57,L19&lt;(ContributEntrate!$F$57+ContributEntrate!$F$55)),ContributEntrate!$F$59,0)+IF(AND(L19&gt;=ContributEntrate!$F$68,L19&lt;(ContributEntrate!$F$68+ContributEntrate!$F$66)),ContributEntrate!$F$70,0)+IF(AND(L19&gt;=ContributEntrate!$F$79,L19&lt;(ContributEntrate!$F$79+ContributEntrate!$F$77)),ContributEntrate!$F$81,0)+IF(AND(L19&gt;=ContributEntrate!$F$90,L19&lt;(ContributEntrate!$F$90+ContributEntrate!$F$88)),ContributEntrate!$F$92,0)+IF(AND(L19&gt;=ContributEntrate!$F$101,L19&lt;(ContributEntrate!$F$101+ContributEntrate!$F$99)),ContributEntrate!$F$103,0)+IF(AND(L19&gt;=ContributEntrate!$F$112,L19&lt;(ContributEntrate!$F$112+ContributEntrate!$F$110)),ContributEntrate!$F$114,0)+IF(AND(L19&gt;=ContributEntrate!$F$123,L19&lt;(ContributEntrate!$F$123+ContributEntrate!$F$121)),ContributEntrate!$F$125,0)+IF(AND(L19&gt;=ContributEntrate!$F$134,L19&lt;(ContributEntrate!$F$134+ContributEntrate!$F$132)),ContributEntrate!$F$136,0)+IF(AND(L19&gt;=ContributEntrate!$F$145,L19&lt;(ContributEntrate!$F$145+ContributEntrate!$F$143)),ContributEntrate!$F$147,0)+IF(AND(L19&gt;=ContributEntrate!$F$156,L19&lt;(ContributEntrate!$F$156+ContributEntrate!$F$154)),ContributEntrate!$F$158,0)+IF(AND(L19&gt;=ContributEntrate!$F$167,L19&lt;(ContributEntrate!$F$167+ContributEntrate!$F$165)),ContributEntrate!$F$169,0)+IF(AND(L19&gt;=ContributEntrate!$F$178,L19&lt;(ContributEntrate!$F$178+ContributEntrate!$F$176)),ContributEntrate!$F$180,0)+IF(AND(L19&gt;=ContributEntrate!$F$189,L19&lt;(ContributEntrate!$F$189+ContributEntrate!$F$187)),ContributEntrate!$F$191,0)+IF(AND(L19&gt;=ContributEntrate!$F$200,L19&lt;(ContributEntrate!$F$200+ContributEntrate!$F$198)),ContributEntrate!$F$202,0)+IF(AND(L19&gt;=ContributEntrate!$F$211,L19&lt;(ContributEntrate!$F$211+ContributEntrate!$F$209)),ContributEntrate!$F$213,0)+IF(AND(L19&gt;=ContributEntrate!$F$222,L19&lt;(ContributEntrate!$F$222+ContributEntrate!$F$220)),ContributEntrate!$F$224,0)+IF(AND(L19&gt;=ContributEntrate!$F$233,L19&lt;(ContributEntrate!$F$233+ContributEntrate!$F$231)),ContributEntrate!$F$235,0)+IF(AND(L19&gt;=ContributEntrate!$F$244,L19&lt;(ContributEntrate!$F$244+ContributEntrate!$F$242)),ContributEntrate!$F$246,0)+IF(AND(L19&gt;=ContributEntrate!$F$255,L19&lt;(ContributEntrate!$F$255+ContributEntrate!$F$253)),ContributEntrate!$F$257,0)+IF(AND(L19&gt;=ContributEntrate!$F$266,L19&lt;(ContributEntrate!$F$266+ContributEntrate!$F$264)),ContributEntrate!$F$268,0)+IF(AND(L19&gt;=ContributEntrate!$F$277,L19&lt;(ContributEntrate!$F$277+ContributEntrate!$F$275)),ContributEntrate!$F$279,0)+IF(AND(L19&gt;=ContributEntrate!$F$288,L19&lt;(ContributEntrate!$F$288+ContributEntrate!$F$286)),ContributEntrate!$F$290,0)+IF(AND(L19&gt;=ContributEntrate!$F$299,L19&lt;(ContributEntrate!$F$299+ContributEntrate!$F$297)),ContributEntrate!$F$301,0)+IF(AND(L19&gt;=ContributEntrate!$F$310,L19&lt;(ContributEntrate!$F$310+ContributEntrate!$F$308)),ContributEntrate!$F$312,0)+IF(AND(L19&gt;=ContributEntrate!$F$321,L19&lt;(ContributEntrate!$F$321+ContributEntrate!$F$319)),ContributEntrate!$F$323,0)+IF(AND(L19&gt;=ContributEntrate!$F$332,L19&lt;(ContributEntrate!$F$332+ContributEntrate!$F$330)),ContributEntrate!$F$334,0)</f>
        <v>0</v>
      </c>
      <c r="M8" s="63">
        <f>IF(AND(M19&gt;=ContributEntrate!$F$13,M19&lt;(ContributEntrate!$F$13+ContributEntrate!$F$11)),ContributEntrate!$F$15,0)+IF(AND(M19&gt;=ContributEntrate!$F$24,M19&lt;(ContributEntrate!$F$24+ContributEntrate!$F$22)),ContributEntrate!$F$26,0)+IF(AND(M19&gt;=ContributEntrate!$F$35,M19&lt;(ContributEntrate!$F$35+ContributEntrate!$F$33)),ContributEntrate!$F$37,0)+IF(AND(M19&gt;=ContributEntrate!$F$46,M19&lt;(ContributEntrate!$F$46+ContributEntrate!$F$44)),ContributEntrate!$F$48,0)+IF(AND(M19&gt;=ContributEntrate!$F$57,M19&lt;(ContributEntrate!$F$57+ContributEntrate!$F$55)),ContributEntrate!$F$59,0)+IF(AND(M19&gt;=ContributEntrate!$F$68,M19&lt;(ContributEntrate!$F$68+ContributEntrate!$F$66)),ContributEntrate!$F$70,0)+IF(AND(M19&gt;=ContributEntrate!$F$79,M19&lt;(ContributEntrate!$F$79+ContributEntrate!$F$77)),ContributEntrate!$F$81,0)+IF(AND(M19&gt;=ContributEntrate!$F$90,M19&lt;(ContributEntrate!$F$90+ContributEntrate!$F$88)),ContributEntrate!$F$92,0)+IF(AND(M19&gt;=ContributEntrate!$F$101,M19&lt;(ContributEntrate!$F$101+ContributEntrate!$F$99)),ContributEntrate!$F$103,0)+IF(AND(M19&gt;=ContributEntrate!$F$112,M19&lt;(ContributEntrate!$F$112+ContributEntrate!$F$110)),ContributEntrate!$F$114,0)+IF(AND(M19&gt;=ContributEntrate!$F$123,M19&lt;(ContributEntrate!$F$123+ContributEntrate!$F$121)),ContributEntrate!$F$125,0)+IF(AND(M19&gt;=ContributEntrate!$F$134,M19&lt;(ContributEntrate!$F$134+ContributEntrate!$F$132)),ContributEntrate!$F$136,0)+IF(AND(M19&gt;=ContributEntrate!$F$145,M19&lt;(ContributEntrate!$F$145+ContributEntrate!$F$143)),ContributEntrate!$F$147,0)+IF(AND(M19&gt;=ContributEntrate!$F$156,M19&lt;(ContributEntrate!$F$156+ContributEntrate!$F$154)),ContributEntrate!$F$158,0)+IF(AND(M19&gt;=ContributEntrate!$F$167,M19&lt;(ContributEntrate!$F$167+ContributEntrate!$F$165)),ContributEntrate!$F$169,0)+IF(AND(M19&gt;=ContributEntrate!$F$178,M19&lt;(ContributEntrate!$F$178+ContributEntrate!$F$176)),ContributEntrate!$F$180,0)+IF(AND(M19&gt;=ContributEntrate!$F$189,M19&lt;(ContributEntrate!$F$189+ContributEntrate!$F$187)),ContributEntrate!$F$191,0)+IF(AND(M19&gt;=ContributEntrate!$F$200,M19&lt;(ContributEntrate!$F$200+ContributEntrate!$F$198)),ContributEntrate!$F$202,0)+IF(AND(M19&gt;=ContributEntrate!$F$211,M19&lt;(ContributEntrate!$F$211+ContributEntrate!$F$209)),ContributEntrate!$F$213,0)+IF(AND(M19&gt;=ContributEntrate!$F$222,M19&lt;(ContributEntrate!$F$222+ContributEntrate!$F$220)),ContributEntrate!$F$224,0)+IF(AND(M19&gt;=ContributEntrate!$F$233,M19&lt;(ContributEntrate!$F$233+ContributEntrate!$F$231)),ContributEntrate!$F$235,0)+IF(AND(M19&gt;=ContributEntrate!$F$244,M19&lt;(ContributEntrate!$F$244+ContributEntrate!$F$242)),ContributEntrate!$F$246,0)+IF(AND(M19&gt;=ContributEntrate!$F$255,M19&lt;(ContributEntrate!$F$255+ContributEntrate!$F$253)),ContributEntrate!$F$257,0)+IF(AND(M19&gt;=ContributEntrate!$F$266,M19&lt;(ContributEntrate!$F$266+ContributEntrate!$F$264)),ContributEntrate!$F$268,0)+IF(AND(M19&gt;=ContributEntrate!$F$277,M19&lt;(ContributEntrate!$F$277+ContributEntrate!$F$275)),ContributEntrate!$F$279,0)+IF(AND(M19&gt;=ContributEntrate!$F$288,M19&lt;(ContributEntrate!$F$288+ContributEntrate!$F$286)),ContributEntrate!$F$290,0)+IF(AND(M19&gt;=ContributEntrate!$F$299,M19&lt;(ContributEntrate!$F$299+ContributEntrate!$F$297)),ContributEntrate!$F$301,0)+IF(AND(M19&gt;=ContributEntrate!$F$310,M19&lt;(ContributEntrate!$F$310+ContributEntrate!$F$308)),ContributEntrate!$F$312,0)+IF(AND(M19&gt;=ContributEntrate!$F$321,M19&lt;(ContributEntrate!$F$321+ContributEntrate!$F$319)),ContributEntrate!$F$323,0)+IF(AND(M19&gt;=ContributEntrate!$F$332,M19&lt;(ContributEntrate!$F$332+ContributEntrate!$F$330)),ContributEntrate!$F$334,0)</f>
        <v>0</v>
      </c>
      <c r="N8" s="63">
        <f>IF(AND(N19&gt;=ContributEntrate!$F$13,N19&lt;(ContributEntrate!$F$13+ContributEntrate!$F$11)),ContributEntrate!$F$15,0)+IF(AND(N19&gt;=ContributEntrate!$F$24,N19&lt;(ContributEntrate!$F$24+ContributEntrate!$F$22)),ContributEntrate!$F$26,0)+IF(AND(N19&gt;=ContributEntrate!$F$35,N19&lt;(ContributEntrate!$F$35+ContributEntrate!$F$33)),ContributEntrate!$F$37,0)+IF(AND(N19&gt;=ContributEntrate!$F$46,N19&lt;(ContributEntrate!$F$46+ContributEntrate!$F$44)),ContributEntrate!$F$48,0)+IF(AND(N19&gt;=ContributEntrate!$F$57,N19&lt;(ContributEntrate!$F$57+ContributEntrate!$F$55)),ContributEntrate!$F$59,0)+IF(AND(N19&gt;=ContributEntrate!$F$68,N19&lt;(ContributEntrate!$F$68+ContributEntrate!$F$66)),ContributEntrate!$F$70,0)+IF(AND(N19&gt;=ContributEntrate!$F$79,N19&lt;(ContributEntrate!$F$79+ContributEntrate!$F$77)),ContributEntrate!$F$81,0)+IF(AND(N19&gt;=ContributEntrate!$F$90,N19&lt;(ContributEntrate!$F$90+ContributEntrate!$F$88)),ContributEntrate!$F$92,0)+IF(AND(N19&gt;=ContributEntrate!$F$101,N19&lt;(ContributEntrate!$F$101+ContributEntrate!$F$99)),ContributEntrate!$F$103,0)+IF(AND(N19&gt;=ContributEntrate!$F$112,N19&lt;(ContributEntrate!$F$112+ContributEntrate!$F$110)),ContributEntrate!$F$114,0)+IF(AND(N19&gt;=ContributEntrate!$F$123,N19&lt;(ContributEntrate!$F$123+ContributEntrate!$F$121)),ContributEntrate!$F$125,0)+IF(AND(N19&gt;=ContributEntrate!$F$134,N19&lt;(ContributEntrate!$F$134+ContributEntrate!$F$132)),ContributEntrate!$F$136,0)+IF(AND(N19&gt;=ContributEntrate!$F$145,N19&lt;(ContributEntrate!$F$145+ContributEntrate!$F$143)),ContributEntrate!$F$147,0)+IF(AND(N19&gt;=ContributEntrate!$F$156,N19&lt;(ContributEntrate!$F$156+ContributEntrate!$F$154)),ContributEntrate!$F$158,0)+IF(AND(N19&gt;=ContributEntrate!$F$167,N19&lt;(ContributEntrate!$F$167+ContributEntrate!$F$165)),ContributEntrate!$F$169,0)+IF(AND(N19&gt;=ContributEntrate!$F$178,N19&lt;(ContributEntrate!$F$178+ContributEntrate!$F$176)),ContributEntrate!$F$180,0)+IF(AND(N19&gt;=ContributEntrate!$F$189,N19&lt;(ContributEntrate!$F$189+ContributEntrate!$F$187)),ContributEntrate!$F$191,0)+IF(AND(N19&gt;=ContributEntrate!$F$200,N19&lt;(ContributEntrate!$F$200+ContributEntrate!$F$198)),ContributEntrate!$F$202,0)+IF(AND(N19&gt;=ContributEntrate!$F$211,N19&lt;(ContributEntrate!$F$211+ContributEntrate!$F$209)),ContributEntrate!$F$213,0)+IF(AND(N19&gt;=ContributEntrate!$F$222,N19&lt;(ContributEntrate!$F$222+ContributEntrate!$F$220)),ContributEntrate!$F$224,0)+IF(AND(N19&gt;=ContributEntrate!$F$233,N19&lt;(ContributEntrate!$F$233+ContributEntrate!$F$231)),ContributEntrate!$F$235,0)+IF(AND(N19&gt;=ContributEntrate!$F$244,N19&lt;(ContributEntrate!$F$244+ContributEntrate!$F$242)),ContributEntrate!$F$246,0)+IF(AND(N19&gt;=ContributEntrate!$F$255,N19&lt;(ContributEntrate!$F$255+ContributEntrate!$F$253)),ContributEntrate!$F$257,0)+IF(AND(N19&gt;=ContributEntrate!$F$266,N19&lt;(ContributEntrate!$F$266+ContributEntrate!$F$264)),ContributEntrate!$F$268,0)+IF(AND(N19&gt;=ContributEntrate!$F$277,N19&lt;(ContributEntrate!$F$277+ContributEntrate!$F$275)),ContributEntrate!$F$279,0)+IF(AND(N19&gt;=ContributEntrate!$F$288,N19&lt;(ContributEntrate!$F$288+ContributEntrate!$F$286)),ContributEntrate!$F$290,0)+IF(AND(N19&gt;=ContributEntrate!$F$299,N19&lt;(ContributEntrate!$F$299+ContributEntrate!$F$297)),ContributEntrate!$F$301,0)+IF(AND(N19&gt;=ContributEntrate!$F$310,N19&lt;(ContributEntrate!$F$310+ContributEntrate!$F$308)),ContributEntrate!$F$312,0)+IF(AND(N19&gt;=ContributEntrate!$F$321,N19&lt;(ContributEntrate!$F$321+ContributEntrate!$F$319)),ContributEntrate!$F$323,0)+IF(AND(N19&gt;=ContributEntrate!$F$332,N19&lt;(ContributEntrate!$F$332+ContributEntrate!$F$330)),ContributEntrate!$F$334,0)</f>
        <v>0</v>
      </c>
      <c r="O8" s="63">
        <f>IF(AND(O19&gt;=ContributEntrate!$F$13,O19&lt;(ContributEntrate!$F$13+ContributEntrate!$F$11)),ContributEntrate!$F$15,0)+IF(AND(O19&gt;=ContributEntrate!$F$24,O19&lt;(ContributEntrate!$F$24+ContributEntrate!$F$22)),ContributEntrate!$F$26,0)+IF(AND(O19&gt;=ContributEntrate!$F$35,O19&lt;(ContributEntrate!$F$35+ContributEntrate!$F$33)),ContributEntrate!$F$37,0)+IF(AND(O19&gt;=ContributEntrate!$F$46,O19&lt;(ContributEntrate!$F$46+ContributEntrate!$F$44)),ContributEntrate!$F$48,0)+IF(AND(O19&gt;=ContributEntrate!$F$57,O19&lt;(ContributEntrate!$F$57+ContributEntrate!$F$55)),ContributEntrate!$F$59,0)+IF(AND(O19&gt;=ContributEntrate!$F$68,O19&lt;(ContributEntrate!$F$68+ContributEntrate!$F$66)),ContributEntrate!$F$70,0)+IF(AND(O19&gt;=ContributEntrate!$F$79,O19&lt;(ContributEntrate!$F$79+ContributEntrate!$F$77)),ContributEntrate!$F$81,0)+IF(AND(O19&gt;=ContributEntrate!$F$90,O19&lt;(ContributEntrate!$F$90+ContributEntrate!$F$88)),ContributEntrate!$F$92,0)+IF(AND(O19&gt;=ContributEntrate!$F$101,O19&lt;(ContributEntrate!$F$101+ContributEntrate!$F$99)),ContributEntrate!$F$103,0)+IF(AND(O19&gt;=ContributEntrate!$F$112,O19&lt;(ContributEntrate!$F$112+ContributEntrate!$F$110)),ContributEntrate!$F$114,0)+IF(AND(O19&gt;=ContributEntrate!$F$123,O19&lt;(ContributEntrate!$F$123+ContributEntrate!$F$121)),ContributEntrate!$F$125,0)+IF(AND(O19&gt;=ContributEntrate!$F$134,O19&lt;(ContributEntrate!$F$134+ContributEntrate!$F$132)),ContributEntrate!$F$136,0)+IF(AND(O19&gt;=ContributEntrate!$F$145,O19&lt;(ContributEntrate!$F$145+ContributEntrate!$F$143)),ContributEntrate!$F$147,0)+IF(AND(O19&gt;=ContributEntrate!$F$156,O19&lt;(ContributEntrate!$F$156+ContributEntrate!$F$154)),ContributEntrate!$F$158,0)+IF(AND(O19&gt;=ContributEntrate!$F$167,O19&lt;(ContributEntrate!$F$167+ContributEntrate!$F$165)),ContributEntrate!$F$169,0)+IF(AND(O19&gt;=ContributEntrate!$F$178,O19&lt;(ContributEntrate!$F$178+ContributEntrate!$F$176)),ContributEntrate!$F$180,0)+IF(AND(O19&gt;=ContributEntrate!$F$189,O19&lt;(ContributEntrate!$F$189+ContributEntrate!$F$187)),ContributEntrate!$F$191,0)+IF(AND(O19&gt;=ContributEntrate!$F$200,O19&lt;(ContributEntrate!$F$200+ContributEntrate!$F$198)),ContributEntrate!$F$202,0)+IF(AND(O19&gt;=ContributEntrate!$F$211,O19&lt;(ContributEntrate!$F$211+ContributEntrate!$F$209)),ContributEntrate!$F$213,0)+IF(AND(O19&gt;=ContributEntrate!$F$222,O19&lt;(ContributEntrate!$F$222+ContributEntrate!$F$220)),ContributEntrate!$F$224,0)+IF(AND(O19&gt;=ContributEntrate!$F$233,O19&lt;(ContributEntrate!$F$233+ContributEntrate!$F$231)),ContributEntrate!$F$235,0)+IF(AND(O19&gt;=ContributEntrate!$F$244,O19&lt;(ContributEntrate!$F$244+ContributEntrate!$F$242)),ContributEntrate!$F$246,0)+IF(AND(O19&gt;=ContributEntrate!$F$255,O19&lt;(ContributEntrate!$F$255+ContributEntrate!$F$253)),ContributEntrate!$F$257,0)+IF(AND(O19&gt;=ContributEntrate!$F$266,O19&lt;(ContributEntrate!$F$266+ContributEntrate!$F$264)),ContributEntrate!$F$268,0)+IF(AND(O19&gt;=ContributEntrate!$F$277,O19&lt;(ContributEntrate!$F$277+ContributEntrate!$F$275)),ContributEntrate!$F$279,0)+IF(AND(O19&gt;=ContributEntrate!$F$288,O19&lt;(ContributEntrate!$F$288+ContributEntrate!$F$286)),ContributEntrate!$F$290,0)+IF(AND(O19&gt;=ContributEntrate!$F$299,O19&lt;(ContributEntrate!$F$299+ContributEntrate!$F$297)),ContributEntrate!$F$301,0)+IF(AND(O19&gt;=ContributEntrate!$F$310,O19&lt;(ContributEntrate!$F$310+ContributEntrate!$F$308)),ContributEntrate!$F$312,0)+IF(AND(O19&gt;=ContributEntrate!$F$321,O19&lt;(ContributEntrate!$F$321+ContributEntrate!$F$319)),ContributEntrate!$F$323,0)+IF(AND(O19&gt;=ContributEntrate!$F$332,O19&lt;(ContributEntrate!$F$332+ContributEntrate!$F$330)),ContributEntrate!$F$334,0)</f>
        <v>0</v>
      </c>
      <c r="P8" s="63">
        <f>IF(AND(P19&gt;=ContributEntrate!$F$13,P19&lt;(ContributEntrate!$F$13+ContributEntrate!$F$11)),ContributEntrate!$F$15,0)+IF(AND(P19&gt;=ContributEntrate!$F$24,P19&lt;(ContributEntrate!$F$24+ContributEntrate!$F$22)),ContributEntrate!$F$26,0)+IF(AND(P19&gt;=ContributEntrate!$F$35,P19&lt;(ContributEntrate!$F$35+ContributEntrate!$F$33)),ContributEntrate!$F$37,0)+IF(AND(P19&gt;=ContributEntrate!$F$46,P19&lt;(ContributEntrate!$F$46+ContributEntrate!$F$44)),ContributEntrate!$F$48,0)+IF(AND(P19&gt;=ContributEntrate!$F$57,P19&lt;(ContributEntrate!$F$57+ContributEntrate!$F$55)),ContributEntrate!$F$59,0)+IF(AND(P19&gt;=ContributEntrate!$F$68,P19&lt;(ContributEntrate!$F$68+ContributEntrate!$F$66)),ContributEntrate!$F$70,0)+IF(AND(P19&gt;=ContributEntrate!$F$79,P19&lt;(ContributEntrate!$F$79+ContributEntrate!$F$77)),ContributEntrate!$F$81,0)+IF(AND(P19&gt;=ContributEntrate!$F$90,P19&lt;(ContributEntrate!$F$90+ContributEntrate!$F$88)),ContributEntrate!$F$92,0)+IF(AND(P19&gt;=ContributEntrate!$F$101,P19&lt;(ContributEntrate!$F$101+ContributEntrate!$F$99)),ContributEntrate!$F$103,0)+IF(AND(P19&gt;=ContributEntrate!$F$112,P19&lt;(ContributEntrate!$F$112+ContributEntrate!$F$110)),ContributEntrate!$F$114,0)+IF(AND(P19&gt;=ContributEntrate!$F$123,P19&lt;(ContributEntrate!$F$123+ContributEntrate!$F$121)),ContributEntrate!$F$125,0)+IF(AND(P19&gt;=ContributEntrate!$F$134,P19&lt;(ContributEntrate!$F$134+ContributEntrate!$F$132)),ContributEntrate!$F$136,0)+IF(AND(P19&gt;=ContributEntrate!$F$145,P19&lt;(ContributEntrate!$F$145+ContributEntrate!$F$143)),ContributEntrate!$F$147,0)+IF(AND(P19&gt;=ContributEntrate!$F$156,P19&lt;(ContributEntrate!$F$156+ContributEntrate!$F$154)),ContributEntrate!$F$158,0)+IF(AND(P19&gt;=ContributEntrate!$F$167,P19&lt;(ContributEntrate!$F$167+ContributEntrate!$F$165)),ContributEntrate!$F$169,0)+IF(AND(P19&gt;=ContributEntrate!$F$178,P19&lt;(ContributEntrate!$F$178+ContributEntrate!$F$176)),ContributEntrate!$F$180,0)+IF(AND(P19&gt;=ContributEntrate!$F$189,P19&lt;(ContributEntrate!$F$189+ContributEntrate!$F$187)),ContributEntrate!$F$191,0)+IF(AND(P19&gt;=ContributEntrate!$F$200,P19&lt;(ContributEntrate!$F$200+ContributEntrate!$F$198)),ContributEntrate!$F$202,0)+IF(AND(P19&gt;=ContributEntrate!$F$211,P19&lt;(ContributEntrate!$F$211+ContributEntrate!$F$209)),ContributEntrate!$F$213,0)+IF(AND(P19&gt;=ContributEntrate!$F$222,P19&lt;(ContributEntrate!$F$222+ContributEntrate!$F$220)),ContributEntrate!$F$224,0)+IF(AND(P19&gt;=ContributEntrate!$F$233,P19&lt;(ContributEntrate!$F$233+ContributEntrate!$F$231)),ContributEntrate!$F$235,0)+IF(AND(P19&gt;=ContributEntrate!$F$244,P19&lt;(ContributEntrate!$F$244+ContributEntrate!$F$242)),ContributEntrate!$F$246,0)+IF(AND(P19&gt;=ContributEntrate!$F$255,P19&lt;(ContributEntrate!$F$255+ContributEntrate!$F$253)),ContributEntrate!$F$257,0)+IF(AND(P19&gt;=ContributEntrate!$F$266,P19&lt;(ContributEntrate!$F$266+ContributEntrate!$F$264)),ContributEntrate!$F$268,0)+IF(AND(P19&gt;=ContributEntrate!$F$277,P19&lt;(ContributEntrate!$F$277+ContributEntrate!$F$275)),ContributEntrate!$F$279,0)+IF(AND(P19&gt;=ContributEntrate!$F$288,P19&lt;(ContributEntrate!$F$288+ContributEntrate!$F$286)),ContributEntrate!$F$290,0)+IF(AND(P19&gt;=ContributEntrate!$F$299,P19&lt;(ContributEntrate!$F$299+ContributEntrate!$F$297)),ContributEntrate!$F$301,0)+IF(AND(P19&gt;=ContributEntrate!$F$310,P19&lt;(ContributEntrate!$F$310+ContributEntrate!$F$308)),ContributEntrate!$F$312,0)+IF(AND(P19&gt;=ContributEntrate!$F$321,P19&lt;(ContributEntrate!$F$321+ContributEntrate!$F$319)),ContributEntrate!$F$323,0)+IF(AND(P19&gt;=ContributEntrate!$F$332,P19&lt;(ContributEntrate!$F$332+ContributEntrate!$F$330)),ContributEntrate!$F$334,0)</f>
        <v>0</v>
      </c>
      <c r="Q8" s="63">
        <f>IF(AND(Q19&gt;=ContributEntrate!$F$13,Q19&lt;(ContributEntrate!$F$13+ContributEntrate!$F$11)),ContributEntrate!$F$15,0)+IF(AND(Q19&gt;=ContributEntrate!$F$24,Q19&lt;(ContributEntrate!$F$24+ContributEntrate!$F$22)),ContributEntrate!$F$26,0)+IF(AND(Q19&gt;=ContributEntrate!$F$35,Q19&lt;(ContributEntrate!$F$35+ContributEntrate!$F$33)),ContributEntrate!$F$37,0)+IF(AND(Q19&gt;=ContributEntrate!$F$46,Q19&lt;(ContributEntrate!$F$46+ContributEntrate!$F$44)),ContributEntrate!$F$48,0)+IF(AND(Q19&gt;=ContributEntrate!$F$57,Q19&lt;(ContributEntrate!$F$57+ContributEntrate!$F$55)),ContributEntrate!$F$59,0)+IF(AND(Q19&gt;=ContributEntrate!$F$68,Q19&lt;(ContributEntrate!$F$68+ContributEntrate!$F$66)),ContributEntrate!$F$70,0)+IF(AND(Q19&gt;=ContributEntrate!$F$79,Q19&lt;(ContributEntrate!$F$79+ContributEntrate!$F$77)),ContributEntrate!$F$81,0)+IF(AND(Q19&gt;=ContributEntrate!$F$90,Q19&lt;(ContributEntrate!$F$90+ContributEntrate!$F$88)),ContributEntrate!$F$92,0)+IF(AND(Q19&gt;=ContributEntrate!$F$101,Q19&lt;(ContributEntrate!$F$101+ContributEntrate!$F$99)),ContributEntrate!$F$103,0)+IF(AND(Q19&gt;=ContributEntrate!$F$112,Q19&lt;(ContributEntrate!$F$112+ContributEntrate!$F$110)),ContributEntrate!$F$114,0)+IF(AND(Q19&gt;=ContributEntrate!$F$123,Q19&lt;(ContributEntrate!$F$123+ContributEntrate!$F$121)),ContributEntrate!$F$125,0)+IF(AND(Q19&gt;=ContributEntrate!$F$134,Q19&lt;(ContributEntrate!$F$134+ContributEntrate!$F$132)),ContributEntrate!$F$136,0)+IF(AND(Q19&gt;=ContributEntrate!$F$145,Q19&lt;(ContributEntrate!$F$145+ContributEntrate!$F$143)),ContributEntrate!$F$147,0)+IF(AND(Q19&gt;=ContributEntrate!$F$156,Q19&lt;(ContributEntrate!$F$156+ContributEntrate!$F$154)),ContributEntrate!$F$158,0)+IF(AND(Q19&gt;=ContributEntrate!$F$167,Q19&lt;(ContributEntrate!$F$167+ContributEntrate!$F$165)),ContributEntrate!$F$169,0)+IF(AND(Q19&gt;=ContributEntrate!$F$178,Q19&lt;(ContributEntrate!$F$178+ContributEntrate!$F$176)),ContributEntrate!$F$180,0)+IF(AND(Q19&gt;=ContributEntrate!$F$189,Q19&lt;(ContributEntrate!$F$189+ContributEntrate!$F$187)),ContributEntrate!$F$191,0)+IF(AND(Q19&gt;=ContributEntrate!$F$200,Q19&lt;(ContributEntrate!$F$200+ContributEntrate!$F$198)),ContributEntrate!$F$202,0)+IF(AND(Q19&gt;=ContributEntrate!$F$211,Q19&lt;(ContributEntrate!$F$211+ContributEntrate!$F$209)),ContributEntrate!$F$213,0)+IF(AND(Q19&gt;=ContributEntrate!$F$222,Q19&lt;(ContributEntrate!$F$222+ContributEntrate!$F$220)),ContributEntrate!$F$224,0)+IF(AND(Q19&gt;=ContributEntrate!$F$233,Q19&lt;(ContributEntrate!$F$233+ContributEntrate!$F$231)),ContributEntrate!$F$235,0)+IF(AND(Q19&gt;=ContributEntrate!$F$244,Q19&lt;(ContributEntrate!$F$244+ContributEntrate!$F$242)),ContributEntrate!$F$246,0)+IF(AND(Q19&gt;=ContributEntrate!$F$255,Q19&lt;(ContributEntrate!$F$255+ContributEntrate!$F$253)),ContributEntrate!$F$257,0)+IF(AND(Q19&gt;=ContributEntrate!$F$266,Q19&lt;(ContributEntrate!$F$266+ContributEntrate!$F$264)),ContributEntrate!$F$268,0)+IF(AND(Q19&gt;=ContributEntrate!$F$277,Q19&lt;(ContributEntrate!$F$277+ContributEntrate!$F$275)),ContributEntrate!$F$279,0)+IF(AND(Q19&gt;=ContributEntrate!$F$288,Q19&lt;(ContributEntrate!$F$288+ContributEntrate!$F$286)),ContributEntrate!$F$290,0)+IF(AND(Q19&gt;=ContributEntrate!$F$299,Q19&lt;(ContributEntrate!$F$299+ContributEntrate!$F$297)),ContributEntrate!$F$301,0)+IF(AND(Q19&gt;=ContributEntrate!$F$310,Q19&lt;(ContributEntrate!$F$310+ContributEntrate!$F$308)),ContributEntrate!$F$312,0)+IF(AND(Q19&gt;=ContributEntrate!$F$321,Q19&lt;(ContributEntrate!$F$321+ContributEntrate!$F$319)),ContributEntrate!$F$323,0)+IF(AND(Q19&gt;=ContributEntrate!$F$332,Q19&lt;(ContributEntrate!$F$332+ContributEntrate!$F$330)),ContributEntrate!$F$334,0)</f>
        <v>0</v>
      </c>
      <c r="R8" s="63">
        <f>IF(AND(R19&gt;=ContributEntrate!$F$13,R19&lt;(ContributEntrate!$F$13+ContributEntrate!$F$11)),ContributEntrate!$F$15,0)+IF(AND(R19&gt;=ContributEntrate!$F$24,R19&lt;(ContributEntrate!$F$24+ContributEntrate!$F$22)),ContributEntrate!$F$26,0)+IF(AND(R19&gt;=ContributEntrate!$F$35,R19&lt;(ContributEntrate!$F$35+ContributEntrate!$F$33)),ContributEntrate!$F$37,0)+IF(AND(R19&gt;=ContributEntrate!$F$46,R19&lt;(ContributEntrate!$F$46+ContributEntrate!$F$44)),ContributEntrate!$F$48,0)+IF(AND(R19&gt;=ContributEntrate!$F$57,R19&lt;(ContributEntrate!$F$57+ContributEntrate!$F$55)),ContributEntrate!$F$59,0)+IF(AND(R19&gt;=ContributEntrate!$F$68,R19&lt;(ContributEntrate!$F$68+ContributEntrate!$F$66)),ContributEntrate!$F$70,0)+IF(AND(R19&gt;=ContributEntrate!$F$79,R19&lt;(ContributEntrate!$F$79+ContributEntrate!$F$77)),ContributEntrate!$F$81,0)+IF(AND(R19&gt;=ContributEntrate!$F$90,R19&lt;(ContributEntrate!$F$90+ContributEntrate!$F$88)),ContributEntrate!$F$92,0)+IF(AND(R19&gt;=ContributEntrate!$F$101,R19&lt;(ContributEntrate!$F$101+ContributEntrate!$F$99)),ContributEntrate!$F$103,0)+IF(AND(R19&gt;=ContributEntrate!$F$112,R19&lt;(ContributEntrate!$F$112+ContributEntrate!$F$110)),ContributEntrate!$F$114,0)+IF(AND(R19&gt;=ContributEntrate!$F$123,R19&lt;(ContributEntrate!$F$123+ContributEntrate!$F$121)),ContributEntrate!$F$125,0)+IF(AND(R19&gt;=ContributEntrate!$F$134,R19&lt;(ContributEntrate!$F$134+ContributEntrate!$F$132)),ContributEntrate!$F$136,0)+IF(AND(R19&gt;=ContributEntrate!$F$145,R19&lt;(ContributEntrate!$F$145+ContributEntrate!$F$143)),ContributEntrate!$F$147,0)+IF(AND(R19&gt;=ContributEntrate!$F$156,R19&lt;(ContributEntrate!$F$156+ContributEntrate!$F$154)),ContributEntrate!$F$158,0)+IF(AND(R19&gt;=ContributEntrate!$F$167,R19&lt;(ContributEntrate!$F$167+ContributEntrate!$F$165)),ContributEntrate!$F$169,0)+IF(AND(R19&gt;=ContributEntrate!$F$178,R19&lt;(ContributEntrate!$F$178+ContributEntrate!$F$176)),ContributEntrate!$F$180,0)+IF(AND(R19&gt;=ContributEntrate!$F$189,R19&lt;(ContributEntrate!$F$189+ContributEntrate!$F$187)),ContributEntrate!$F$191,0)+IF(AND(R19&gt;=ContributEntrate!$F$200,R19&lt;(ContributEntrate!$F$200+ContributEntrate!$F$198)),ContributEntrate!$F$202,0)+IF(AND(R19&gt;=ContributEntrate!$F$211,R19&lt;(ContributEntrate!$F$211+ContributEntrate!$F$209)),ContributEntrate!$F$213,0)+IF(AND(R19&gt;=ContributEntrate!$F$222,R19&lt;(ContributEntrate!$F$222+ContributEntrate!$F$220)),ContributEntrate!$F$224,0)+IF(AND(R19&gt;=ContributEntrate!$F$233,R19&lt;(ContributEntrate!$F$233+ContributEntrate!$F$231)),ContributEntrate!$F$235,0)+IF(AND(R19&gt;=ContributEntrate!$F$244,R19&lt;(ContributEntrate!$F$244+ContributEntrate!$F$242)),ContributEntrate!$F$246,0)+IF(AND(R19&gt;=ContributEntrate!$F$255,R19&lt;(ContributEntrate!$F$255+ContributEntrate!$F$253)),ContributEntrate!$F$257,0)+IF(AND(R19&gt;=ContributEntrate!$F$266,R19&lt;(ContributEntrate!$F$266+ContributEntrate!$F$264)),ContributEntrate!$F$268,0)+IF(AND(R19&gt;=ContributEntrate!$F$277,R19&lt;(ContributEntrate!$F$277+ContributEntrate!$F$275)),ContributEntrate!$F$279,0)+IF(AND(R19&gt;=ContributEntrate!$F$288,R19&lt;(ContributEntrate!$F$288+ContributEntrate!$F$286)),ContributEntrate!$F$290,0)+IF(AND(R19&gt;=ContributEntrate!$F$299,R19&lt;(ContributEntrate!$F$299+ContributEntrate!$F$297)),ContributEntrate!$F$301,0)+IF(AND(R19&gt;=ContributEntrate!$F$310,R19&lt;(ContributEntrate!$F$310+ContributEntrate!$F$308)),ContributEntrate!$F$312,0)+IF(AND(R19&gt;=ContributEntrate!$F$321,R19&lt;(ContributEntrate!$F$321+ContributEntrate!$F$319)),ContributEntrate!$F$323,0)+IF(AND(R19&gt;=ContributEntrate!$F$332,R19&lt;(ContributEntrate!$F$332+ContributEntrate!$F$330)),ContributEntrate!$F$334,0)</f>
        <v>0</v>
      </c>
      <c r="S8" s="63">
        <f>IF(AND(S19&gt;=ContributEntrate!$F$13,S19&lt;(ContributEntrate!$F$13+ContributEntrate!$F$11)),ContributEntrate!$F$15,0)+IF(AND(S19&gt;=ContributEntrate!$F$24,S19&lt;(ContributEntrate!$F$24+ContributEntrate!$F$22)),ContributEntrate!$F$26,0)+IF(AND(S19&gt;=ContributEntrate!$F$35,S19&lt;(ContributEntrate!$F$35+ContributEntrate!$F$33)),ContributEntrate!$F$37,0)+IF(AND(S19&gt;=ContributEntrate!$F$46,S19&lt;(ContributEntrate!$F$46+ContributEntrate!$F$44)),ContributEntrate!$F$48,0)+IF(AND(S19&gt;=ContributEntrate!$F$57,S19&lt;(ContributEntrate!$F$57+ContributEntrate!$F$55)),ContributEntrate!$F$59,0)+IF(AND(S19&gt;=ContributEntrate!$F$68,S19&lt;(ContributEntrate!$F$68+ContributEntrate!$F$66)),ContributEntrate!$F$70,0)+IF(AND(S19&gt;=ContributEntrate!$F$79,S19&lt;(ContributEntrate!$F$79+ContributEntrate!$F$77)),ContributEntrate!$F$81,0)+IF(AND(S19&gt;=ContributEntrate!$F$90,S19&lt;(ContributEntrate!$F$90+ContributEntrate!$F$88)),ContributEntrate!$F$92,0)+IF(AND(S19&gt;=ContributEntrate!$F$101,S19&lt;(ContributEntrate!$F$101+ContributEntrate!$F$99)),ContributEntrate!$F$103,0)+IF(AND(S19&gt;=ContributEntrate!$F$112,S19&lt;(ContributEntrate!$F$112+ContributEntrate!$F$110)),ContributEntrate!$F$114,0)+IF(AND(S19&gt;=ContributEntrate!$F$123,S19&lt;(ContributEntrate!$F$123+ContributEntrate!$F$121)),ContributEntrate!$F$125,0)+IF(AND(S19&gt;=ContributEntrate!$F$134,S19&lt;(ContributEntrate!$F$134+ContributEntrate!$F$132)),ContributEntrate!$F$136,0)+IF(AND(S19&gt;=ContributEntrate!$F$145,S19&lt;(ContributEntrate!$F$145+ContributEntrate!$F$143)),ContributEntrate!$F$147,0)+IF(AND(S19&gt;=ContributEntrate!$F$156,S19&lt;(ContributEntrate!$F$156+ContributEntrate!$F$154)),ContributEntrate!$F$158,0)+IF(AND(S19&gt;=ContributEntrate!$F$167,S19&lt;(ContributEntrate!$F$167+ContributEntrate!$F$165)),ContributEntrate!$F$169,0)+IF(AND(S19&gt;=ContributEntrate!$F$178,S19&lt;(ContributEntrate!$F$178+ContributEntrate!$F$176)),ContributEntrate!$F$180,0)+IF(AND(S19&gt;=ContributEntrate!$F$189,S19&lt;(ContributEntrate!$F$189+ContributEntrate!$F$187)),ContributEntrate!$F$191,0)+IF(AND(S19&gt;=ContributEntrate!$F$200,S19&lt;(ContributEntrate!$F$200+ContributEntrate!$F$198)),ContributEntrate!$F$202,0)+IF(AND(S19&gt;=ContributEntrate!$F$211,S19&lt;(ContributEntrate!$F$211+ContributEntrate!$F$209)),ContributEntrate!$F$213,0)+IF(AND(S19&gt;=ContributEntrate!$F$222,S19&lt;(ContributEntrate!$F$222+ContributEntrate!$F$220)),ContributEntrate!$F$224,0)+IF(AND(S19&gt;=ContributEntrate!$F$233,S19&lt;(ContributEntrate!$F$233+ContributEntrate!$F$231)),ContributEntrate!$F$235,0)+IF(AND(S19&gt;=ContributEntrate!$F$244,S19&lt;(ContributEntrate!$F$244+ContributEntrate!$F$242)),ContributEntrate!$F$246,0)+IF(AND(S19&gt;=ContributEntrate!$F$255,S19&lt;(ContributEntrate!$F$255+ContributEntrate!$F$253)),ContributEntrate!$F$257,0)+IF(AND(S19&gt;=ContributEntrate!$F$266,S19&lt;(ContributEntrate!$F$266+ContributEntrate!$F$264)),ContributEntrate!$F$268,0)+IF(AND(S19&gt;=ContributEntrate!$F$277,S19&lt;(ContributEntrate!$F$277+ContributEntrate!$F$275)),ContributEntrate!$F$279,0)+IF(AND(S19&gt;=ContributEntrate!$F$288,S19&lt;(ContributEntrate!$F$288+ContributEntrate!$F$286)),ContributEntrate!$F$290,0)+IF(AND(S19&gt;=ContributEntrate!$F$299,S19&lt;(ContributEntrate!$F$299+ContributEntrate!$F$297)),ContributEntrate!$F$301,0)+IF(AND(S19&gt;=ContributEntrate!$F$310,S19&lt;(ContributEntrate!$F$310+ContributEntrate!$F$308)),ContributEntrate!$F$312,0)+IF(AND(S19&gt;=ContributEntrate!$F$321,S19&lt;(ContributEntrate!$F$321+ContributEntrate!$F$319)),ContributEntrate!$F$323,0)+IF(AND(S19&gt;=ContributEntrate!$F$332,S19&lt;(ContributEntrate!$F$332+ContributEntrate!$F$330)),ContributEntrate!$F$334,0)</f>
        <v>0</v>
      </c>
      <c r="T8" s="63">
        <f>IF(AND(T19&gt;=ContributEntrate!$F$13,T19&lt;(ContributEntrate!$F$13+ContributEntrate!$F$11)),ContributEntrate!$F$15,0)+IF(AND(T19&gt;=ContributEntrate!$F$24,T19&lt;(ContributEntrate!$F$24+ContributEntrate!$F$22)),ContributEntrate!$F$26,0)+IF(AND(T19&gt;=ContributEntrate!$F$35,T19&lt;(ContributEntrate!$F$35+ContributEntrate!$F$33)),ContributEntrate!$F$37,0)+IF(AND(T19&gt;=ContributEntrate!$F$46,T19&lt;(ContributEntrate!$F$46+ContributEntrate!$F$44)),ContributEntrate!$F$48,0)+IF(AND(T19&gt;=ContributEntrate!$F$57,T19&lt;(ContributEntrate!$F$57+ContributEntrate!$F$55)),ContributEntrate!$F$59,0)+IF(AND(T19&gt;=ContributEntrate!$F$68,T19&lt;(ContributEntrate!$F$68+ContributEntrate!$F$66)),ContributEntrate!$F$70,0)+IF(AND(T19&gt;=ContributEntrate!$F$79,T19&lt;(ContributEntrate!$F$79+ContributEntrate!$F$77)),ContributEntrate!$F$81,0)+IF(AND(T19&gt;=ContributEntrate!$F$90,T19&lt;(ContributEntrate!$F$90+ContributEntrate!$F$88)),ContributEntrate!$F$92,0)+IF(AND(T19&gt;=ContributEntrate!$F$101,T19&lt;(ContributEntrate!$F$101+ContributEntrate!$F$99)),ContributEntrate!$F$103,0)+IF(AND(T19&gt;=ContributEntrate!$F$112,T19&lt;(ContributEntrate!$F$112+ContributEntrate!$F$110)),ContributEntrate!$F$114,0)+IF(AND(T19&gt;=ContributEntrate!$F$123,T19&lt;(ContributEntrate!$F$123+ContributEntrate!$F$121)),ContributEntrate!$F$125,0)+IF(AND(T19&gt;=ContributEntrate!$F$134,T19&lt;(ContributEntrate!$F$134+ContributEntrate!$F$132)),ContributEntrate!$F$136,0)+IF(AND(T19&gt;=ContributEntrate!$F$145,T19&lt;(ContributEntrate!$F$145+ContributEntrate!$F$143)),ContributEntrate!$F$147,0)+IF(AND(T19&gt;=ContributEntrate!$F$156,T19&lt;(ContributEntrate!$F$156+ContributEntrate!$F$154)),ContributEntrate!$F$158,0)+IF(AND(T19&gt;=ContributEntrate!$F$167,T19&lt;(ContributEntrate!$F$167+ContributEntrate!$F$165)),ContributEntrate!$F$169,0)+IF(AND(T19&gt;=ContributEntrate!$F$178,T19&lt;(ContributEntrate!$F$178+ContributEntrate!$F$176)),ContributEntrate!$F$180,0)+IF(AND(T19&gt;=ContributEntrate!$F$189,T19&lt;(ContributEntrate!$F$189+ContributEntrate!$F$187)),ContributEntrate!$F$191,0)+IF(AND(T19&gt;=ContributEntrate!$F$200,T19&lt;(ContributEntrate!$F$200+ContributEntrate!$F$198)),ContributEntrate!$F$202,0)+IF(AND(T19&gt;=ContributEntrate!$F$211,T19&lt;(ContributEntrate!$F$211+ContributEntrate!$F$209)),ContributEntrate!$F$213,0)+IF(AND(T19&gt;=ContributEntrate!$F$222,T19&lt;(ContributEntrate!$F$222+ContributEntrate!$F$220)),ContributEntrate!$F$224,0)+IF(AND(T19&gt;=ContributEntrate!$F$233,T19&lt;(ContributEntrate!$F$233+ContributEntrate!$F$231)),ContributEntrate!$F$235,0)+IF(AND(T19&gt;=ContributEntrate!$F$244,T19&lt;(ContributEntrate!$F$244+ContributEntrate!$F$242)),ContributEntrate!$F$246,0)+IF(AND(T19&gt;=ContributEntrate!$F$255,T19&lt;(ContributEntrate!$F$255+ContributEntrate!$F$253)),ContributEntrate!$F$257,0)+IF(AND(T19&gt;=ContributEntrate!$F$266,T19&lt;(ContributEntrate!$F$266+ContributEntrate!$F$264)),ContributEntrate!$F$268,0)+IF(AND(T19&gt;=ContributEntrate!$F$277,T19&lt;(ContributEntrate!$F$277+ContributEntrate!$F$275)),ContributEntrate!$F$279,0)+IF(AND(T19&gt;=ContributEntrate!$F$288,T19&lt;(ContributEntrate!$F$288+ContributEntrate!$F$286)),ContributEntrate!$F$290,0)+IF(AND(T19&gt;=ContributEntrate!$F$299,T19&lt;(ContributEntrate!$F$299+ContributEntrate!$F$297)),ContributEntrate!$F$301,0)+IF(AND(T19&gt;=ContributEntrate!$F$310,T19&lt;(ContributEntrate!$F$310+ContributEntrate!$F$308)),ContributEntrate!$F$312,0)+IF(AND(T19&gt;=ContributEntrate!$F$321,T19&lt;(ContributEntrate!$F$321+ContributEntrate!$F$319)),ContributEntrate!$F$323,0)+IF(AND(T19&gt;=ContributEntrate!$F$332,T19&lt;(ContributEntrate!$F$332+ContributEntrate!$F$330)),ContributEntrate!$F$334,0)</f>
        <v>0</v>
      </c>
      <c r="U8" s="63">
        <f>IF(AND(U19&gt;=ContributEntrate!$F$13,U19&lt;(ContributEntrate!$F$13+ContributEntrate!$F$11)),ContributEntrate!$F$15,0)+IF(AND(U19&gt;=ContributEntrate!$F$24,U19&lt;(ContributEntrate!$F$24+ContributEntrate!$F$22)),ContributEntrate!$F$26,0)+IF(AND(U19&gt;=ContributEntrate!$F$35,U19&lt;(ContributEntrate!$F$35+ContributEntrate!$F$33)),ContributEntrate!$F$37,0)+IF(AND(U19&gt;=ContributEntrate!$F$46,U19&lt;(ContributEntrate!$F$46+ContributEntrate!$F$44)),ContributEntrate!$F$48,0)+IF(AND(U19&gt;=ContributEntrate!$F$57,U19&lt;(ContributEntrate!$F$57+ContributEntrate!$F$55)),ContributEntrate!$F$59,0)+IF(AND(U19&gt;=ContributEntrate!$F$68,U19&lt;(ContributEntrate!$F$68+ContributEntrate!$F$66)),ContributEntrate!$F$70,0)+IF(AND(U19&gt;=ContributEntrate!$F$79,U19&lt;(ContributEntrate!$F$79+ContributEntrate!$F$77)),ContributEntrate!$F$81,0)+IF(AND(U19&gt;=ContributEntrate!$F$90,U19&lt;(ContributEntrate!$F$90+ContributEntrate!$F$88)),ContributEntrate!$F$92,0)+IF(AND(U19&gt;=ContributEntrate!$F$101,U19&lt;(ContributEntrate!$F$101+ContributEntrate!$F$99)),ContributEntrate!$F$103,0)+IF(AND(U19&gt;=ContributEntrate!$F$112,U19&lt;(ContributEntrate!$F$112+ContributEntrate!$F$110)),ContributEntrate!$F$114,0)+IF(AND(U19&gt;=ContributEntrate!$F$123,U19&lt;(ContributEntrate!$F$123+ContributEntrate!$F$121)),ContributEntrate!$F$125,0)+IF(AND(U19&gt;=ContributEntrate!$F$134,U19&lt;(ContributEntrate!$F$134+ContributEntrate!$F$132)),ContributEntrate!$F$136,0)+IF(AND(U19&gt;=ContributEntrate!$F$145,U19&lt;(ContributEntrate!$F$145+ContributEntrate!$F$143)),ContributEntrate!$F$147,0)+IF(AND(U19&gt;=ContributEntrate!$F$156,U19&lt;(ContributEntrate!$F$156+ContributEntrate!$F$154)),ContributEntrate!$F$158,0)+IF(AND(U19&gt;=ContributEntrate!$F$167,U19&lt;(ContributEntrate!$F$167+ContributEntrate!$F$165)),ContributEntrate!$F$169,0)+IF(AND(U19&gt;=ContributEntrate!$F$178,U19&lt;(ContributEntrate!$F$178+ContributEntrate!$F$176)),ContributEntrate!$F$180,0)+IF(AND(U19&gt;=ContributEntrate!$F$189,U19&lt;(ContributEntrate!$F$189+ContributEntrate!$F$187)),ContributEntrate!$F$191,0)+IF(AND(U19&gt;=ContributEntrate!$F$200,U19&lt;(ContributEntrate!$F$200+ContributEntrate!$F$198)),ContributEntrate!$F$202,0)+IF(AND(U19&gt;=ContributEntrate!$F$211,U19&lt;(ContributEntrate!$F$211+ContributEntrate!$F$209)),ContributEntrate!$F$213,0)+IF(AND(U19&gt;=ContributEntrate!$F$222,U19&lt;(ContributEntrate!$F$222+ContributEntrate!$F$220)),ContributEntrate!$F$224,0)+IF(AND(U19&gt;=ContributEntrate!$F$233,U19&lt;(ContributEntrate!$F$233+ContributEntrate!$F$231)),ContributEntrate!$F$235,0)+IF(AND(U19&gt;=ContributEntrate!$F$244,U19&lt;(ContributEntrate!$F$244+ContributEntrate!$F$242)),ContributEntrate!$F$246,0)+IF(AND(U19&gt;=ContributEntrate!$F$255,U19&lt;(ContributEntrate!$F$255+ContributEntrate!$F$253)),ContributEntrate!$F$257,0)+IF(AND(U19&gt;=ContributEntrate!$F$266,U19&lt;(ContributEntrate!$F$266+ContributEntrate!$F$264)),ContributEntrate!$F$268,0)+IF(AND(U19&gt;=ContributEntrate!$F$277,U19&lt;(ContributEntrate!$F$277+ContributEntrate!$F$275)),ContributEntrate!$F$279,0)+IF(AND(U19&gt;=ContributEntrate!$F$288,U19&lt;(ContributEntrate!$F$288+ContributEntrate!$F$286)),ContributEntrate!$F$290,0)+IF(AND(U19&gt;=ContributEntrate!$F$299,U19&lt;(ContributEntrate!$F$299+ContributEntrate!$F$297)),ContributEntrate!$F$301,0)+IF(AND(U19&gt;=ContributEntrate!$F$310,U19&lt;(ContributEntrate!$F$310+ContributEntrate!$F$308)),ContributEntrate!$F$312,0)+IF(AND(U19&gt;=ContributEntrate!$F$321,U19&lt;(ContributEntrate!$F$321+ContributEntrate!$F$319)),ContributEntrate!$F$323,0)+IF(AND(U19&gt;=ContributEntrate!$F$332,U19&lt;(ContributEntrate!$F$332+ContributEntrate!$F$330)),ContributEntrate!$F$334,0)</f>
        <v>0</v>
      </c>
      <c r="V8" s="63">
        <f>IF(AND(V19&gt;=ContributEntrate!$F$13,V19&lt;(ContributEntrate!$F$13+ContributEntrate!$F$11)),ContributEntrate!$F$15,0)+IF(AND(V19&gt;=ContributEntrate!$F$24,V19&lt;(ContributEntrate!$F$24+ContributEntrate!$F$22)),ContributEntrate!$F$26,0)+IF(AND(V19&gt;=ContributEntrate!$F$35,V19&lt;(ContributEntrate!$F$35+ContributEntrate!$F$33)),ContributEntrate!$F$37,0)+IF(AND(V19&gt;=ContributEntrate!$F$46,V19&lt;(ContributEntrate!$F$46+ContributEntrate!$F$44)),ContributEntrate!$F$48,0)+IF(AND(V19&gt;=ContributEntrate!$F$57,V19&lt;(ContributEntrate!$F$57+ContributEntrate!$F$55)),ContributEntrate!$F$59,0)+IF(AND(V19&gt;=ContributEntrate!$F$68,V19&lt;(ContributEntrate!$F$68+ContributEntrate!$F$66)),ContributEntrate!$F$70,0)+IF(AND(V19&gt;=ContributEntrate!$F$79,V19&lt;(ContributEntrate!$F$79+ContributEntrate!$F$77)),ContributEntrate!$F$81,0)+IF(AND(V19&gt;=ContributEntrate!$F$90,V19&lt;(ContributEntrate!$F$90+ContributEntrate!$F$88)),ContributEntrate!$F$92,0)+IF(AND(V19&gt;=ContributEntrate!$F$101,V19&lt;(ContributEntrate!$F$101+ContributEntrate!$F$99)),ContributEntrate!$F$103,0)+IF(AND(V19&gt;=ContributEntrate!$F$112,V19&lt;(ContributEntrate!$F$112+ContributEntrate!$F$110)),ContributEntrate!$F$114,0)+IF(AND(V19&gt;=ContributEntrate!$F$123,V19&lt;(ContributEntrate!$F$123+ContributEntrate!$F$121)),ContributEntrate!$F$125,0)+IF(AND(V19&gt;=ContributEntrate!$F$134,V19&lt;(ContributEntrate!$F$134+ContributEntrate!$F$132)),ContributEntrate!$F$136,0)+IF(AND(V19&gt;=ContributEntrate!$F$145,V19&lt;(ContributEntrate!$F$145+ContributEntrate!$F$143)),ContributEntrate!$F$147,0)+IF(AND(V19&gt;=ContributEntrate!$F$156,V19&lt;(ContributEntrate!$F$156+ContributEntrate!$F$154)),ContributEntrate!$F$158,0)+IF(AND(V19&gt;=ContributEntrate!$F$167,V19&lt;(ContributEntrate!$F$167+ContributEntrate!$F$165)),ContributEntrate!$F$169,0)+IF(AND(V19&gt;=ContributEntrate!$F$178,V19&lt;(ContributEntrate!$F$178+ContributEntrate!$F$176)),ContributEntrate!$F$180,0)+IF(AND(V19&gt;=ContributEntrate!$F$189,V19&lt;(ContributEntrate!$F$189+ContributEntrate!$F$187)),ContributEntrate!$F$191,0)+IF(AND(V19&gt;=ContributEntrate!$F$200,V19&lt;(ContributEntrate!$F$200+ContributEntrate!$F$198)),ContributEntrate!$F$202,0)+IF(AND(V19&gt;=ContributEntrate!$F$211,V19&lt;(ContributEntrate!$F$211+ContributEntrate!$F$209)),ContributEntrate!$F$213,0)+IF(AND(V19&gt;=ContributEntrate!$F$222,V19&lt;(ContributEntrate!$F$222+ContributEntrate!$F$220)),ContributEntrate!$F$224,0)+IF(AND(V19&gt;=ContributEntrate!$F$233,V19&lt;(ContributEntrate!$F$233+ContributEntrate!$F$231)),ContributEntrate!$F$235,0)+IF(AND(V19&gt;=ContributEntrate!$F$244,V19&lt;(ContributEntrate!$F$244+ContributEntrate!$F$242)),ContributEntrate!$F$246,0)+IF(AND(V19&gt;=ContributEntrate!$F$255,V19&lt;(ContributEntrate!$F$255+ContributEntrate!$F$253)),ContributEntrate!$F$257,0)+IF(AND(V19&gt;=ContributEntrate!$F$266,V19&lt;(ContributEntrate!$F$266+ContributEntrate!$F$264)),ContributEntrate!$F$268,0)+IF(AND(V19&gt;=ContributEntrate!$F$277,V19&lt;(ContributEntrate!$F$277+ContributEntrate!$F$275)),ContributEntrate!$F$279,0)+IF(AND(V19&gt;=ContributEntrate!$F$288,V19&lt;(ContributEntrate!$F$288+ContributEntrate!$F$286)),ContributEntrate!$F$290,0)+IF(AND(V19&gt;=ContributEntrate!$F$299,V19&lt;(ContributEntrate!$F$299+ContributEntrate!$F$297)),ContributEntrate!$F$301,0)+IF(AND(V19&gt;=ContributEntrate!$F$310,V19&lt;(ContributEntrate!$F$310+ContributEntrate!$F$308)),ContributEntrate!$F$312,0)+IF(AND(V19&gt;=ContributEntrate!$F$321,V19&lt;(ContributEntrate!$F$321+ContributEntrate!$F$319)),ContributEntrate!$F$323,0)+IF(AND(V19&gt;=ContributEntrate!$F$332,V19&lt;(ContributEntrate!$F$332+ContributEntrate!$F$330)),ContributEntrate!$F$334,0)</f>
        <v>0</v>
      </c>
      <c r="W8" s="63">
        <f>IF(AND(W19&gt;=ContributEntrate!$F$13,W19&lt;(ContributEntrate!$F$13+ContributEntrate!$F$11)),ContributEntrate!$F$15,0)+IF(AND(W19&gt;=ContributEntrate!$F$24,W19&lt;(ContributEntrate!$F$24+ContributEntrate!$F$22)),ContributEntrate!$F$26,0)+IF(AND(W19&gt;=ContributEntrate!$F$35,W19&lt;(ContributEntrate!$F$35+ContributEntrate!$F$33)),ContributEntrate!$F$37,0)+IF(AND(W19&gt;=ContributEntrate!$F$46,W19&lt;(ContributEntrate!$F$46+ContributEntrate!$F$44)),ContributEntrate!$F$48,0)+IF(AND(W19&gt;=ContributEntrate!$F$57,W19&lt;(ContributEntrate!$F$57+ContributEntrate!$F$55)),ContributEntrate!$F$59,0)+IF(AND(W19&gt;=ContributEntrate!$F$68,W19&lt;(ContributEntrate!$F$68+ContributEntrate!$F$66)),ContributEntrate!$F$70,0)+IF(AND(W19&gt;=ContributEntrate!$F$79,W19&lt;(ContributEntrate!$F$79+ContributEntrate!$F$77)),ContributEntrate!$F$81,0)+IF(AND(W19&gt;=ContributEntrate!$F$90,W19&lt;(ContributEntrate!$F$90+ContributEntrate!$F$88)),ContributEntrate!$F$92,0)+IF(AND(W19&gt;=ContributEntrate!$F$101,W19&lt;(ContributEntrate!$F$101+ContributEntrate!$F$99)),ContributEntrate!$F$103,0)+IF(AND(W19&gt;=ContributEntrate!$F$112,W19&lt;(ContributEntrate!$F$112+ContributEntrate!$F$110)),ContributEntrate!$F$114,0)+IF(AND(W19&gt;=ContributEntrate!$F$123,W19&lt;(ContributEntrate!$F$123+ContributEntrate!$F$121)),ContributEntrate!$F$125,0)+IF(AND(W19&gt;=ContributEntrate!$F$134,W19&lt;(ContributEntrate!$F$134+ContributEntrate!$F$132)),ContributEntrate!$F$136,0)+IF(AND(W19&gt;=ContributEntrate!$F$145,W19&lt;(ContributEntrate!$F$145+ContributEntrate!$F$143)),ContributEntrate!$F$147,0)+IF(AND(W19&gt;=ContributEntrate!$F$156,W19&lt;(ContributEntrate!$F$156+ContributEntrate!$F$154)),ContributEntrate!$F$158,0)+IF(AND(W19&gt;=ContributEntrate!$F$167,W19&lt;(ContributEntrate!$F$167+ContributEntrate!$F$165)),ContributEntrate!$F$169,0)+IF(AND(W19&gt;=ContributEntrate!$F$178,W19&lt;(ContributEntrate!$F$178+ContributEntrate!$F$176)),ContributEntrate!$F$180,0)+IF(AND(W19&gt;=ContributEntrate!$F$189,W19&lt;(ContributEntrate!$F$189+ContributEntrate!$F$187)),ContributEntrate!$F$191,0)+IF(AND(W19&gt;=ContributEntrate!$F$200,W19&lt;(ContributEntrate!$F$200+ContributEntrate!$F$198)),ContributEntrate!$F$202,0)+IF(AND(W19&gt;=ContributEntrate!$F$211,W19&lt;(ContributEntrate!$F$211+ContributEntrate!$F$209)),ContributEntrate!$F$213,0)+IF(AND(W19&gt;=ContributEntrate!$F$222,W19&lt;(ContributEntrate!$F$222+ContributEntrate!$F$220)),ContributEntrate!$F$224,0)+IF(AND(W19&gt;=ContributEntrate!$F$233,W19&lt;(ContributEntrate!$F$233+ContributEntrate!$F$231)),ContributEntrate!$F$235,0)+IF(AND(W19&gt;=ContributEntrate!$F$244,W19&lt;(ContributEntrate!$F$244+ContributEntrate!$F$242)),ContributEntrate!$F$246,0)+IF(AND(W19&gt;=ContributEntrate!$F$255,W19&lt;(ContributEntrate!$F$255+ContributEntrate!$F$253)),ContributEntrate!$F$257,0)+IF(AND(W19&gt;=ContributEntrate!$F$266,W19&lt;(ContributEntrate!$F$266+ContributEntrate!$F$264)),ContributEntrate!$F$268,0)+IF(AND(W19&gt;=ContributEntrate!$F$277,W19&lt;(ContributEntrate!$F$277+ContributEntrate!$F$275)),ContributEntrate!$F$279,0)+IF(AND(W19&gt;=ContributEntrate!$F$288,W19&lt;(ContributEntrate!$F$288+ContributEntrate!$F$286)),ContributEntrate!$F$290,0)+IF(AND(W19&gt;=ContributEntrate!$F$299,W19&lt;(ContributEntrate!$F$299+ContributEntrate!$F$297)),ContributEntrate!$F$301,0)+IF(AND(W19&gt;=ContributEntrate!$F$310,W19&lt;(ContributEntrate!$F$310+ContributEntrate!$F$308)),ContributEntrate!$F$312,0)+IF(AND(W19&gt;=ContributEntrate!$F$321,W19&lt;(ContributEntrate!$F$321+ContributEntrate!$F$319)),ContributEntrate!$F$323,0)+IF(AND(W19&gt;=ContributEntrate!$F$332,W19&lt;(ContributEntrate!$F$332+ContributEntrate!$F$330)),ContributEntrate!$F$334,0)</f>
        <v>0</v>
      </c>
      <c r="X8" s="63">
        <f>IF(AND(X19&gt;=ContributEntrate!$F$13,X19&lt;(ContributEntrate!$F$13+ContributEntrate!$F$11)),ContributEntrate!$F$15,0)+IF(AND(X19&gt;=ContributEntrate!$F$24,X19&lt;(ContributEntrate!$F$24+ContributEntrate!$F$22)),ContributEntrate!$F$26,0)+IF(AND(X19&gt;=ContributEntrate!$F$35,X19&lt;(ContributEntrate!$F$35+ContributEntrate!$F$33)),ContributEntrate!$F$37,0)+IF(AND(X19&gt;=ContributEntrate!$F$46,X19&lt;(ContributEntrate!$F$46+ContributEntrate!$F$44)),ContributEntrate!$F$48,0)+IF(AND(X19&gt;=ContributEntrate!$F$57,X19&lt;(ContributEntrate!$F$57+ContributEntrate!$F$55)),ContributEntrate!$F$59,0)+IF(AND(X19&gt;=ContributEntrate!$F$68,X19&lt;(ContributEntrate!$F$68+ContributEntrate!$F$66)),ContributEntrate!$F$70,0)+IF(AND(X19&gt;=ContributEntrate!$F$79,X19&lt;(ContributEntrate!$F$79+ContributEntrate!$F$77)),ContributEntrate!$F$81,0)+IF(AND(X19&gt;=ContributEntrate!$F$90,X19&lt;(ContributEntrate!$F$90+ContributEntrate!$F$88)),ContributEntrate!$F$92,0)+IF(AND(X19&gt;=ContributEntrate!$F$101,X19&lt;(ContributEntrate!$F$101+ContributEntrate!$F$99)),ContributEntrate!$F$103,0)+IF(AND(X19&gt;=ContributEntrate!$F$112,X19&lt;(ContributEntrate!$F$112+ContributEntrate!$F$110)),ContributEntrate!$F$114,0)+IF(AND(X19&gt;=ContributEntrate!$F$123,X19&lt;(ContributEntrate!$F$123+ContributEntrate!$F$121)),ContributEntrate!$F$125,0)+IF(AND(X19&gt;=ContributEntrate!$F$134,X19&lt;(ContributEntrate!$F$134+ContributEntrate!$F$132)),ContributEntrate!$F$136,0)+IF(AND(X19&gt;=ContributEntrate!$F$145,X19&lt;(ContributEntrate!$F$145+ContributEntrate!$F$143)),ContributEntrate!$F$147,0)+IF(AND(X19&gt;=ContributEntrate!$F$156,X19&lt;(ContributEntrate!$F$156+ContributEntrate!$F$154)),ContributEntrate!$F$158,0)+IF(AND(X19&gt;=ContributEntrate!$F$167,X19&lt;(ContributEntrate!$F$167+ContributEntrate!$F$165)),ContributEntrate!$F$169,0)+IF(AND(X19&gt;=ContributEntrate!$F$178,X19&lt;(ContributEntrate!$F$178+ContributEntrate!$F$176)),ContributEntrate!$F$180,0)+IF(AND(X19&gt;=ContributEntrate!$F$189,X19&lt;(ContributEntrate!$F$189+ContributEntrate!$F$187)),ContributEntrate!$F$191,0)+IF(AND(X19&gt;=ContributEntrate!$F$200,X19&lt;(ContributEntrate!$F$200+ContributEntrate!$F$198)),ContributEntrate!$F$202,0)+IF(AND(X19&gt;=ContributEntrate!$F$211,X19&lt;(ContributEntrate!$F$211+ContributEntrate!$F$209)),ContributEntrate!$F$213,0)+IF(AND(X19&gt;=ContributEntrate!$F$222,X19&lt;(ContributEntrate!$F$222+ContributEntrate!$F$220)),ContributEntrate!$F$224,0)+IF(AND(X19&gt;=ContributEntrate!$F$233,X19&lt;(ContributEntrate!$F$233+ContributEntrate!$F$231)),ContributEntrate!$F$235,0)+IF(AND(X19&gt;=ContributEntrate!$F$244,X19&lt;(ContributEntrate!$F$244+ContributEntrate!$F$242)),ContributEntrate!$F$246,0)+IF(AND(X19&gt;=ContributEntrate!$F$255,X19&lt;(ContributEntrate!$F$255+ContributEntrate!$F$253)),ContributEntrate!$F$257,0)+IF(AND(X19&gt;=ContributEntrate!$F$266,X19&lt;(ContributEntrate!$F$266+ContributEntrate!$F$264)),ContributEntrate!$F$268,0)+IF(AND(X19&gt;=ContributEntrate!$F$277,X19&lt;(ContributEntrate!$F$277+ContributEntrate!$F$275)),ContributEntrate!$F$279,0)+IF(AND(X19&gt;=ContributEntrate!$F$288,X19&lt;(ContributEntrate!$F$288+ContributEntrate!$F$286)),ContributEntrate!$F$290,0)+IF(AND(X19&gt;=ContributEntrate!$F$299,X19&lt;(ContributEntrate!$F$299+ContributEntrate!$F$297)),ContributEntrate!$F$301,0)+IF(AND(X19&gt;=ContributEntrate!$F$310,X19&lt;(ContributEntrate!$F$310+ContributEntrate!$F$308)),ContributEntrate!$F$312,0)+IF(AND(X19&gt;=ContributEntrate!$F$321,X19&lt;(ContributEntrate!$F$321+ContributEntrate!$F$319)),ContributEntrate!$F$323,0)+IF(AND(X19&gt;=ContributEntrate!$F$332,X19&lt;(ContributEntrate!$F$332+ContributEntrate!$F$330)),ContributEntrate!$F$334,0)</f>
        <v>0</v>
      </c>
      <c r="Y8" s="63">
        <f>IF(AND(Y19&gt;=ContributEntrate!$F$13,Y19&lt;(ContributEntrate!$F$13+ContributEntrate!$F$11)),ContributEntrate!$F$15,0)+IF(AND(Y19&gt;=ContributEntrate!$F$24,Y19&lt;(ContributEntrate!$F$24+ContributEntrate!$F$22)),ContributEntrate!$F$26,0)+IF(AND(Y19&gt;=ContributEntrate!$F$35,Y19&lt;(ContributEntrate!$F$35+ContributEntrate!$F$33)),ContributEntrate!$F$37,0)+IF(AND(Y19&gt;=ContributEntrate!$F$46,Y19&lt;(ContributEntrate!$F$46+ContributEntrate!$F$44)),ContributEntrate!$F$48,0)+IF(AND(Y19&gt;=ContributEntrate!$F$57,Y19&lt;(ContributEntrate!$F$57+ContributEntrate!$F$55)),ContributEntrate!$F$59,0)+IF(AND(Y19&gt;=ContributEntrate!$F$68,Y19&lt;(ContributEntrate!$F$68+ContributEntrate!$F$66)),ContributEntrate!$F$70,0)+IF(AND(Y19&gt;=ContributEntrate!$F$79,Y19&lt;(ContributEntrate!$F$79+ContributEntrate!$F$77)),ContributEntrate!$F$81,0)+IF(AND(Y19&gt;=ContributEntrate!$F$90,Y19&lt;(ContributEntrate!$F$90+ContributEntrate!$F$88)),ContributEntrate!$F$92,0)+IF(AND(Y19&gt;=ContributEntrate!$F$101,Y19&lt;(ContributEntrate!$F$101+ContributEntrate!$F$99)),ContributEntrate!$F$103,0)+IF(AND(Y19&gt;=ContributEntrate!$F$112,Y19&lt;(ContributEntrate!$F$112+ContributEntrate!$F$110)),ContributEntrate!$F$114,0)+IF(AND(Y19&gt;=ContributEntrate!$F$123,Y19&lt;(ContributEntrate!$F$123+ContributEntrate!$F$121)),ContributEntrate!$F$125,0)+IF(AND(Y19&gt;=ContributEntrate!$F$134,Y19&lt;(ContributEntrate!$F$134+ContributEntrate!$F$132)),ContributEntrate!$F$136,0)+IF(AND(Y19&gt;=ContributEntrate!$F$145,Y19&lt;(ContributEntrate!$F$145+ContributEntrate!$F$143)),ContributEntrate!$F$147,0)+IF(AND(Y19&gt;=ContributEntrate!$F$156,Y19&lt;(ContributEntrate!$F$156+ContributEntrate!$F$154)),ContributEntrate!$F$158,0)+IF(AND(Y19&gt;=ContributEntrate!$F$167,Y19&lt;(ContributEntrate!$F$167+ContributEntrate!$F$165)),ContributEntrate!$F$169,0)+IF(AND(Y19&gt;=ContributEntrate!$F$178,Y19&lt;(ContributEntrate!$F$178+ContributEntrate!$F$176)),ContributEntrate!$F$180,0)+IF(AND(Y19&gt;=ContributEntrate!$F$189,Y19&lt;(ContributEntrate!$F$189+ContributEntrate!$F$187)),ContributEntrate!$F$191,0)+IF(AND(Y19&gt;=ContributEntrate!$F$200,Y19&lt;(ContributEntrate!$F$200+ContributEntrate!$F$198)),ContributEntrate!$F$202,0)+IF(AND(Y19&gt;=ContributEntrate!$F$211,Y19&lt;(ContributEntrate!$F$211+ContributEntrate!$F$209)),ContributEntrate!$F$213,0)+IF(AND(Y19&gt;=ContributEntrate!$F$222,Y19&lt;(ContributEntrate!$F$222+ContributEntrate!$F$220)),ContributEntrate!$F$224,0)+IF(AND(Y19&gt;=ContributEntrate!$F$233,Y19&lt;(ContributEntrate!$F$233+ContributEntrate!$F$231)),ContributEntrate!$F$235,0)+IF(AND(Y19&gt;=ContributEntrate!$F$244,Y19&lt;(ContributEntrate!$F$244+ContributEntrate!$F$242)),ContributEntrate!$F$246,0)+IF(AND(Y19&gt;=ContributEntrate!$F$255,Y19&lt;(ContributEntrate!$F$255+ContributEntrate!$F$253)),ContributEntrate!$F$257,0)+IF(AND(Y19&gt;=ContributEntrate!$F$266,Y19&lt;(ContributEntrate!$F$266+ContributEntrate!$F$264)),ContributEntrate!$F$268,0)+IF(AND(Y19&gt;=ContributEntrate!$F$277,Y19&lt;(ContributEntrate!$F$277+ContributEntrate!$F$275)),ContributEntrate!$F$279,0)+IF(AND(Y19&gt;=ContributEntrate!$F$288,Y19&lt;(ContributEntrate!$F$288+ContributEntrate!$F$286)),ContributEntrate!$F$290,0)+IF(AND(Y19&gt;=ContributEntrate!$F$299,Y19&lt;(ContributEntrate!$F$299+ContributEntrate!$F$297)),ContributEntrate!$F$301,0)+IF(AND(Y19&gt;=ContributEntrate!$F$310,Y19&lt;(ContributEntrate!$F$310+ContributEntrate!$F$308)),ContributEntrate!$F$312,0)+IF(AND(Y19&gt;=ContributEntrate!$F$321,Y19&lt;(ContributEntrate!$F$321+ContributEntrate!$F$319)),ContributEntrate!$F$323,0)+IF(AND(Y19&gt;=ContributEntrate!$F$332,Y19&lt;(ContributEntrate!$F$332+ContributEntrate!$F$330)),ContributEntrate!$F$334,0)</f>
        <v>0</v>
      </c>
      <c r="Z8" s="63">
        <f>IF(AND(Z19&gt;=ContributEntrate!$F$13,Z19&lt;(ContributEntrate!$F$13+ContributEntrate!$F$11)),ContributEntrate!$F$15,0)+IF(AND(Z19&gt;=ContributEntrate!$F$24,Z19&lt;(ContributEntrate!$F$24+ContributEntrate!$F$22)),ContributEntrate!$F$26,0)+IF(AND(Z19&gt;=ContributEntrate!$F$35,Z19&lt;(ContributEntrate!$F$35+ContributEntrate!$F$33)),ContributEntrate!$F$37,0)+IF(AND(Z19&gt;=ContributEntrate!$F$46,Z19&lt;(ContributEntrate!$F$46+ContributEntrate!$F$44)),ContributEntrate!$F$48,0)+IF(AND(Z19&gt;=ContributEntrate!$F$57,Z19&lt;(ContributEntrate!$F$57+ContributEntrate!$F$55)),ContributEntrate!$F$59,0)+IF(AND(Z19&gt;=ContributEntrate!$F$68,Z19&lt;(ContributEntrate!$F$68+ContributEntrate!$F$66)),ContributEntrate!$F$70,0)+IF(AND(Z19&gt;=ContributEntrate!$F$79,Z19&lt;(ContributEntrate!$F$79+ContributEntrate!$F$77)),ContributEntrate!$F$81,0)+IF(AND(Z19&gt;=ContributEntrate!$F$90,Z19&lt;(ContributEntrate!$F$90+ContributEntrate!$F$88)),ContributEntrate!$F$92,0)+IF(AND(Z19&gt;=ContributEntrate!$F$101,Z19&lt;(ContributEntrate!$F$101+ContributEntrate!$F$99)),ContributEntrate!$F$103,0)+IF(AND(Z19&gt;=ContributEntrate!$F$112,Z19&lt;(ContributEntrate!$F$112+ContributEntrate!$F$110)),ContributEntrate!$F$114,0)+IF(AND(Z19&gt;=ContributEntrate!$F$123,Z19&lt;(ContributEntrate!$F$123+ContributEntrate!$F$121)),ContributEntrate!$F$125,0)+IF(AND(Z19&gt;=ContributEntrate!$F$134,Z19&lt;(ContributEntrate!$F$134+ContributEntrate!$F$132)),ContributEntrate!$F$136,0)+IF(AND(Z19&gt;=ContributEntrate!$F$145,Z19&lt;(ContributEntrate!$F$145+ContributEntrate!$F$143)),ContributEntrate!$F$147,0)+IF(AND(Z19&gt;=ContributEntrate!$F$156,Z19&lt;(ContributEntrate!$F$156+ContributEntrate!$F$154)),ContributEntrate!$F$158,0)+IF(AND(Z19&gt;=ContributEntrate!$F$167,Z19&lt;(ContributEntrate!$F$167+ContributEntrate!$F$165)),ContributEntrate!$F$169,0)+IF(AND(Z19&gt;=ContributEntrate!$F$178,Z19&lt;(ContributEntrate!$F$178+ContributEntrate!$F$176)),ContributEntrate!$F$180,0)+IF(AND(Z19&gt;=ContributEntrate!$F$189,Z19&lt;(ContributEntrate!$F$189+ContributEntrate!$F$187)),ContributEntrate!$F$191,0)+IF(AND(Z19&gt;=ContributEntrate!$F$200,Z19&lt;(ContributEntrate!$F$200+ContributEntrate!$F$198)),ContributEntrate!$F$202,0)+IF(AND(Z19&gt;=ContributEntrate!$F$211,Z19&lt;(ContributEntrate!$F$211+ContributEntrate!$F$209)),ContributEntrate!$F$213,0)+IF(AND(Z19&gt;=ContributEntrate!$F$222,Z19&lt;(ContributEntrate!$F$222+ContributEntrate!$F$220)),ContributEntrate!$F$224,0)+IF(AND(Z19&gt;=ContributEntrate!$F$233,Z19&lt;(ContributEntrate!$F$233+ContributEntrate!$F$231)),ContributEntrate!$F$235,0)+IF(AND(Z19&gt;=ContributEntrate!$F$244,Z19&lt;(ContributEntrate!$F$244+ContributEntrate!$F$242)),ContributEntrate!$F$246,0)+IF(AND(Z19&gt;=ContributEntrate!$F$255,Z19&lt;(ContributEntrate!$F$255+ContributEntrate!$F$253)),ContributEntrate!$F$257,0)+IF(AND(Z19&gt;=ContributEntrate!$F$266,Z19&lt;(ContributEntrate!$F$266+ContributEntrate!$F$264)),ContributEntrate!$F$268,0)+IF(AND(Z19&gt;=ContributEntrate!$F$277,Z19&lt;(ContributEntrate!$F$277+ContributEntrate!$F$275)),ContributEntrate!$F$279,0)+IF(AND(Z19&gt;=ContributEntrate!$F$288,Z19&lt;(ContributEntrate!$F$288+ContributEntrate!$F$286)),ContributEntrate!$F$290,0)+IF(AND(Z19&gt;=ContributEntrate!$F$299,Z19&lt;(ContributEntrate!$F$299+ContributEntrate!$F$297)),ContributEntrate!$F$301,0)+IF(AND(Z19&gt;=ContributEntrate!$F$310,Z19&lt;(ContributEntrate!$F$310+ContributEntrate!$F$308)),ContributEntrate!$F$312,0)+IF(AND(Z19&gt;=ContributEntrate!$F$321,Z19&lt;(ContributEntrate!$F$321+ContributEntrate!$F$319)),ContributEntrate!$F$323,0)+IF(AND(Z19&gt;=ContributEntrate!$F$332,Z19&lt;(ContributEntrate!$F$332+ContributEntrate!$F$330)),ContributEntrate!$F$334,0)</f>
        <v>0</v>
      </c>
      <c r="AA8" s="63">
        <f>IF(AND(AA19&gt;=ContributEntrate!$F$13,AA19&lt;(ContributEntrate!$F$13+ContributEntrate!$F$11)),ContributEntrate!$F$15,0)+IF(AND(AA19&gt;=ContributEntrate!$F$24,AA19&lt;(ContributEntrate!$F$24+ContributEntrate!$F$22)),ContributEntrate!$F$26,0)+IF(AND(AA19&gt;=ContributEntrate!$F$35,AA19&lt;(ContributEntrate!$F$35+ContributEntrate!$F$33)),ContributEntrate!$F$37,0)+IF(AND(AA19&gt;=ContributEntrate!$F$46,AA19&lt;(ContributEntrate!$F$46+ContributEntrate!$F$44)),ContributEntrate!$F$48,0)+IF(AND(AA19&gt;=ContributEntrate!$F$57,AA19&lt;(ContributEntrate!$F$57+ContributEntrate!$F$55)),ContributEntrate!$F$59,0)+IF(AND(AA19&gt;=ContributEntrate!$F$68,AA19&lt;(ContributEntrate!$F$68+ContributEntrate!$F$66)),ContributEntrate!$F$70,0)+IF(AND(AA19&gt;=ContributEntrate!$F$79,AA19&lt;(ContributEntrate!$F$79+ContributEntrate!$F$77)),ContributEntrate!$F$81,0)+IF(AND(AA19&gt;=ContributEntrate!$F$90,AA19&lt;(ContributEntrate!$F$90+ContributEntrate!$F$88)),ContributEntrate!$F$92,0)+IF(AND(AA19&gt;=ContributEntrate!$F$101,AA19&lt;(ContributEntrate!$F$101+ContributEntrate!$F$99)),ContributEntrate!$F$103,0)+IF(AND(AA19&gt;=ContributEntrate!$F$112,AA19&lt;(ContributEntrate!$F$112+ContributEntrate!$F$110)),ContributEntrate!$F$114,0)+IF(AND(AA19&gt;=ContributEntrate!$F$123,AA19&lt;(ContributEntrate!$F$123+ContributEntrate!$F$121)),ContributEntrate!$F$125,0)+IF(AND(AA19&gt;=ContributEntrate!$F$134,AA19&lt;(ContributEntrate!$F$134+ContributEntrate!$F$132)),ContributEntrate!$F$136,0)+IF(AND(AA19&gt;=ContributEntrate!$F$145,AA19&lt;(ContributEntrate!$F$145+ContributEntrate!$F$143)),ContributEntrate!$F$147,0)+IF(AND(AA19&gt;=ContributEntrate!$F$156,AA19&lt;(ContributEntrate!$F$156+ContributEntrate!$F$154)),ContributEntrate!$F$158,0)+IF(AND(AA19&gt;=ContributEntrate!$F$167,AA19&lt;(ContributEntrate!$F$167+ContributEntrate!$F$165)),ContributEntrate!$F$169,0)+IF(AND(AA19&gt;=ContributEntrate!$F$178,AA19&lt;(ContributEntrate!$F$178+ContributEntrate!$F$176)),ContributEntrate!$F$180,0)+IF(AND(AA19&gt;=ContributEntrate!$F$189,AA19&lt;(ContributEntrate!$F$189+ContributEntrate!$F$187)),ContributEntrate!$F$191,0)+IF(AND(AA19&gt;=ContributEntrate!$F$200,AA19&lt;(ContributEntrate!$F$200+ContributEntrate!$F$198)),ContributEntrate!$F$202,0)+IF(AND(AA19&gt;=ContributEntrate!$F$211,AA19&lt;(ContributEntrate!$F$211+ContributEntrate!$F$209)),ContributEntrate!$F$213,0)+IF(AND(AA19&gt;=ContributEntrate!$F$222,AA19&lt;(ContributEntrate!$F$222+ContributEntrate!$F$220)),ContributEntrate!$F$224,0)+IF(AND(AA19&gt;=ContributEntrate!$F$233,AA19&lt;(ContributEntrate!$F$233+ContributEntrate!$F$231)),ContributEntrate!$F$235,0)+IF(AND(AA19&gt;=ContributEntrate!$F$244,AA19&lt;(ContributEntrate!$F$244+ContributEntrate!$F$242)),ContributEntrate!$F$246,0)+IF(AND(AA19&gt;=ContributEntrate!$F$255,AA19&lt;(ContributEntrate!$F$255+ContributEntrate!$F$253)),ContributEntrate!$F$257,0)+IF(AND(AA19&gt;=ContributEntrate!$F$266,AA19&lt;(ContributEntrate!$F$266+ContributEntrate!$F$264)),ContributEntrate!$F$268,0)+IF(AND(AA19&gt;=ContributEntrate!$F$277,AA19&lt;(ContributEntrate!$F$277+ContributEntrate!$F$275)),ContributEntrate!$F$279,0)+IF(AND(AA19&gt;=ContributEntrate!$F$288,AA19&lt;(ContributEntrate!$F$288+ContributEntrate!$F$286)),ContributEntrate!$F$290,0)+IF(AND(AA19&gt;=ContributEntrate!$F$299,AA19&lt;(ContributEntrate!$F$299+ContributEntrate!$F$297)),ContributEntrate!$F$301,0)+IF(AND(AA19&gt;=ContributEntrate!$F$310,AA19&lt;(ContributEntrate!$F$310+ContributEntrate!$F$308)),ContributEntrate!$F$312,0)+IF(AND(AA19&gt;=ContributEntrate!$F$321,AA19&lt;(ContributEntrate!$F$321+ContributEntrate!$F$319)),ContributEntrate!$F$323,0)+IF(AND(AA19&gt;=ContributEntrate!$F$332,AA19&lt;(ContributEntrate!$F$332+ContributEntrate!$F$330)),ContributEntrate!$F$334,0)</f>
        <v>0</v>
      </c>
      <c r="AB8" s="63">
        <f>IF(AND(AB19&gt;=ContributEntrate!$F$13,AB19&lt;(ContributEntrate!$F$13+ContributEntrate!$F$11)),ContributEntrate!$F$15,0)+IF(AND(AB19&gt;=ContributEntrate!$F$24,AB19&lt;(ContributEntrate!$F$24+ContributEntrate!$F$22)),ContributEntrate!$F$26,0)+IF(AND(AB19&gt;=ContributEntrate!$F$35,AB19&lt;(ContributEntrate!$F$35+ContributEntrate!$F$33)),ContributEntrate!$F$37,0)+IF(AND(AB19&gt;=ContributEntrate!$F$46,AB19&lt;(ContributEntrate!$F$46+ContributEntrate!$F$44)),ContributEntrate!$F$48,0)+IF(AND(AB19&gt;=ContributEntrate!$F$57,AB19&lt;(ContributEntrate!$F$57+ContributEntrate!$F$55)),ContributEntrate!$F$59,0)+IF(AND(AB19&gt;=ContributEntrate!$F$68,AB19&lt;(ContributEntrate!$F$68+ContributEntrate!$F$66)),ContributEntrate!$F$70,0)+IF(AND(AB19&gt;=ContributEntrate!$F$79,AB19&lt;(ContributEntrate!$F$79+ContributEntrate!$F$77)),ContributEntrate!$F$81,0)+IF(AND(AB19&gt;=ContributEntrate!$F$90,AB19&lt;(ContributEntrate!$F$90+ContributEntrate!$F$88)),ContributEntrate!$F$92,0)+IF(AND(AB19&gt;=ContributEntrate!$F$101,AB19&lt;(ContributEntrate!$F$101+ContributEntrate!$F$99)),ContributEntrate!$F$103,0)+IF(AND(AB19&gt;=ContributEntrate!$F$112,AB19&lt;(ContributEntrate!$F$112+ContributEntrate!$F$110)),ContributEntrate!$F$114,0)+IF(AND(AB19&gt;=ContributEntrate!$F$123,AB19&lt;(ContributEntrate!$F$123+ContributEntrate!$F$121)),ContributEntrate!$F$125,0)+IF(AND(AB19&gt;=ContributEntrate!$F$134,AB19&lt;(ContributEntrate!$F$134+ContributEntrate!$F$132)),ContributEntrate!$F$136,0)+IF(AND(AB19&gt;=ContributEntrate!$F$145,AB19&lt;(ContributEntrate!$F$145+ContributEntrate!$F$143)),ContributEntrate!$F$147,0)+IF(AND(AB19&gt;=ContributEntrate!$F$156,AB19&lt;(ContributEntrate!$F$156+ContributEntrate!$F$154)),ContributEntrate!$F$158,0)+IF(AND(AB19&gt;=ContributEntrate!$F$167,AB19&lt;(ContributEntrate!$F$167+ContributEntrate!$F$165)),ContributEntrate!$F$169,0)+IF(AND(AB19&gt;=ContributEntrate!$F$178,AB19&lt;(ContributEntrate!$F$178+ContributEntrate!$F$176)),ContributEntrate!$F$180,0)+IF(AND(AB19&gt;=ContributEntrate!$F$189,AB19&lt;(ContributEntrate!$F$189+ContributEntrate!$F$187)),ContributEntrate!$F$191,0)+IF(AND(AB19&gt;=ContributEntrate!$F$200,AB19&lt;(ContributEntrate!$F$200+ContributEntrate!$F$198)),ContributEntrate!$F$202,0)+IF(AND(AB19&gt;=ContributEntrate!$F$211,AB19&lt;(ContributEntrate!$F$211+ContributEntrate!$F$209)),ContributEntrate!$F$213,0)+IF(AND(AB19&gt;=ContributEntrate!$F$222,AB19&lt;(ContributEntrate!$F$222+ContributEntrate!$F$220)),ContributEntrate!$F$224,0)+IF(AND(AB19&gt;=ContributEntrate!$F$233,AB19&lt;(ContributEntrate!$F$233+ContributEntrate!$F$231)),ContributEntrate!$F$235,0)+IF(AND(AB19&gt;=ContributEntrate!$F$244,AB19&lt;(ContributEntrate!$F$244+ContributEntrate!$F$242)),ContributEntrate!$F$246,0)+IF(AND(AB19&gt;=ContributEntrate!$F$255,AB19&lt;(ContributEntrate!$F$255+ContributEntrate!$F$253)),ContributEntrate!$F$257,0)+IF(AND(AB19&gt;=ContributEntrate!$F$266,AB19&lt;(ContributEntrate!$F$266+ContributEntrate!$F$264)),ContributEntrate!$F$268,0)+IF(AND(AB19&gt;=ContributEntrate!$F$277,AB19&lt;(ContributEntrate!$F$277+ContributEntrate!$F$275)),ContributEntrate!$F$279,0)+IF(AND(AB19&gt;=ContributEntrate!$F$288,AB19&lt;(ContributEntrate!$F$288+ContributEntrate!$F$286)),ContributEntrate!$F$290,0)+IF(AND(AB19&gt;=ContributEntrate!$F$299,AB19&lt;(ContributEntrate!$F$299+ContributEntrate!$F$297)),ContributEntrate!$F$301,0)+IF(AND(AB19&gt;=ContributEntrate!$F$310,AB19&lt;(ContributEntrate!$F$310+ContributEntrate!$F$308)),ContributEntrate!$F$312,0)+IF(AND(AB19&gt;=ContributEntrate!$F$321,AB19&lt;(ContributEntrate!$F$321+ContributEntrate!$F$319)),ContributEntrate!$F$323,0)+IF(AND(AB19&gt;=ContributEntrate!$F$332,AB19&lt;(ContributEntrate!$F$332+ContributEntrate!$F$330)),ContributEntrate!$F$334,0)</f>
        <v>0</v>
      </c>
      <c r="AC8" s="63">
        <f>IF(AND(AC19&gt;=ContributEntrate!$F$13,AC19&lt;(ContributEntrate!$F$13+ContributEntrate!$F$11)),ContributEntrate!$F$15,0)+IF(AND(AC19&gt;=ContributEntrate!$F$24,AC19&lt;(ContributEntrate!$F$24+ContributEntrate!$F$22)),ContributEntrate!$F$26,0)+IF(AND(AC19&gt;=ContributEntrate!$F$35,AC19&lt;(ContributEntrate!$F$35+ContributEntrate!$F$33)),ContributEntrate!$F$37,0)+IF(AND(AC19&gt;=ContributEntrate!$F$46,AC19&lt;(ContributEntrate!$F$46+ContributEntrate!$F$44)),ContributEntrate!$F$48,0)+IF(AND(AC19&gt;=ContributEntrate!$F$57,AC19&lt;(ContributEntrate!$F$57+ContributEntrate!$F$55)),ContributEntrate!$F$59,0)+IF(AND(AC19&gt;=ContributEntrate!$F$68,AC19&lt;(ContributEntrate!$F$68+ContributEntrate!$F$66)),ContributEntrate!$F$70,0)+IF(AND(AC19&gt;=ContributEntrate!$F$79,AC19&lt;(ContributEntrate!$F$79+ContributEntrate!$F$77)),ContributEntrate!$F$81,0)+IF(AND(AC19&gt;=ContributEntrate!$F$90,AC19&lt;(ContributEntrate!$F$90+ContributEntrate!$F$88)),ContributEntrate!$F$92,0)+IF(AND(AC19&gt;=ContributEntrate!$F$101,AC19&lt;(ContributEntrate!$F$101+ContributEntrate!$F$99)),ContributEntrate!$F$103,0)+IF(AND(AC19&gt;=ContributEntrate!$F$112,AC19&lt;(ContributEntrate!$F$112+ContributEntrate!$F$110)),ContributEntrate!$F$114,0)+IF(AND(AC19&gt;=ContributEntrate!$F$123,AC19&lt;(ContributEntrate!$F$123+ContributEntrate!$F$121)),ContributEntrate!$F$125,0)+IF(AND(AC19&gt;=ContributEntrate!$F$134,AC19&lt;(ContributEntrate!$F$134+ContributEntrate!$F$132)),ContributEntrate!$F$136,0)+IF(AND(AC19&gt;=ContributEntrate!$F$145,AC19&lt;(ContributEntrate!$F$145+ContributEntrate!$F$143)),ContributEntrate!$F$147,0)+IF(AND(AC19&gt;=ContributEntrate!$F$156,AC19&lt;(ContributEntrate!$F$156+ContributEntrate!$F$154)),ContributEntrate!$F$158,0)+IF(AND(AC19&gt;=ContributEntrate!$F$167,AC19&lt;(ContributEntrate!$F$167+ContributEntrate!$F$165)),ContributEntrate!$F$169,0)+IF(AND(AC19&gt;=ContributEntrate!$F$178,AC19&lt;(ContributEntrate!$F$178+ContributEntrate!$F$176)),ContributEntrate!$F$180,0)+IF(AND(AC19&gt;=ContributEntrate!$F$189,AC19&lt;(ContributEntrate!$F$189+ContributEntrate!$F$187)),ContributEntrate!$F$191,0)+IF(AND(AC19&gt;=ContributEntrate!$F$200,AC19&lt;(ContributEntrate!$F$200+ContributEntrate!$F$198)),ContributEntrate!$F$202,0)+IF(AND(AC19&gt;=ContributEntrate!$F$211,AC19&lt;(ContributEntrate!$F$211+ContributEntrate!$F$209)),ContributEntrate!$F$213,0)+IF(AND(AC19&gt;=ContributEntrate!$F$222,AC19&lt;(ContributEntrate!$F$222+ContributEntrate!$F$220)),ContributEntrate!$F$224,0)+IF(AND(AC19&gt;=ContributEntrate!$F$233,AC19&lt;(ContributEntrate!$F$233+ContributEntrate!$F$231)),ContributEntrate!$F$235,0)+IF(AND(AC19&gt;=ContributEntrate!$F$244,AC19&lt;(ContributEntrate!$F$244+ContributEntrate!$F$242)),ContributEntrate!$F$246,0)+IF(AND(AC19&gt;=ContributEntrate!$F$255,AC19&lt;(ContributEntrate!$F$255+ContributEntrate!$F$253)),ContributEntrate!$F$257,0)+IF(AND(AC19&gt;=ContributEntrate!$F$266,AC19&lt;(ContributEntrate!$F$266+ContributEntrate!$F$264)),ContributEntrate!$F$268,0)+IF(AND(AC19&gt;=ContributEntrate!$F$277,AC19&lt;(ContributEntrate!$F$277+ContributEntrate!$F$275)),ContributEntrate!$F$279,0)+IF(AND(AC19&gt;=ContributEntrate!$F$288,AC19&lt;(ContributEntrate!$F$288+ContributEntrate!$F$286)),ContributEntrate!$F$290,0)+IF(AND(AC19&gt;=ContributEntrate!$F$299,AC19&lt;(ContributEntrate!$F$299+ContributEntrate!$F$297)),ContributEntrate!$F$301,0)+IF(AND(AC19&gt;=ContributEntrate!$F$310,AC19&lt;(ContributEntrate!$F$310+ContributEntrate!$F$308)),ContributEntrate!$F$312,0)+IF(AND(AC19&gt;=ContributEntrate!$F$321,AC19&lt;(ContributEntrate!$F$321+ContributEntrate!$F$319)),ContributEntrate!$F$323,0)+IF(AND(AC19&gt;=ContributEntrate!$F$332,AC19&lt;(ContributEntrate!$F$332+ContributEntrate!$F$330)),ContributEntrate!$F$334,0)</f>
        <v>0</v>
      </c>
      <c r="AD8" s="63">
        <f>IF(AND(AD19&gt;=ContributEntrate!$F$13,AD19&lt;(ContributEntrate!$F$13+ContributEntrate!$F$11)),ContributEntrate!$F$15,0)+IF(AND(AD19&gt;=ContributEntrate!$F$24,AD19&lt;(ContributEntrate!$F$24+ContributEntrate!$F$22)),ContributEntrate!$F$26,0)+IF(AND(AD19&gt;=ContributEntrate!$F$35,AD19&lt;(ContributEntrate!$F$35+ContributEntrate!$F$33)),ContributEntrate!$F$37,0)+IF(AND(AD19&gt;=ContributEntrate!$F$46,AD19&lt;(ContributEntrate!$F$46+ContributEntrate!$F$44)),ContributEntrate!$F$48,0)+IF(AND(AD19&gt;=ContributEntrate!$F$57,AD19&lt;(ContributEntrate!$F$57+ContributEntrate!$F$55)),ContributEntrate!$F$59,0)+IF(AND(AD19&gt;=ContributEntrate!$F$68,AD19&lt;(ContributEntrate!$F$68+ContributEntrate!$F$66)),ContributEntrate!$F$70,0)+IF(AND(AD19&gt;=ContributEntrate!$F$79,AD19&lt;(ContributEntrate!$F$79+ContributEntrate!$F$77)),ContributEntrate!$F$81,0)+IF(AND(AD19&gt;=ContributEntrate!$F$90,AD19&lt;(ContributEntrate!$F$90+ContributEntrate!$F$88)),ContributEntrate!$F$92,0)+IF(AND(AD19&gt;=ContributEntrate!$F$101,AD19&lt;(ContributEntrate!$F$101+ContributEntrate!$F$99)),ContributEntrate!$F$103,0)+IF(AND(AD19&gt;=ContributEntrate!$F$112,AD19&lt;(ContributEntrate!$F$112+ContributEntrate!$F$110)),ContributEntrate!$F$114,0)+IF(AND(AD19&gt;=ContributEntrate!$F$123,AD19&lt;(ContributEntrate!$F$123+ContributEntrate!$F$121)),ContributEntrate!$F$125,0)+IF(AND(AD19&gt;=ContributEntrate!$F$134,AD19&lt;(ContributEntrate!$F$134+ContributEntrate!$F$132)),ContributEntrate!$F$136,0)+IF(AND(AD19&gt;=ContributEntrate!$F$145,AD19&lt;(ContributEntrate!$F$145+ContributEntrate!$F$143)),ContributEntrate!$F$147,0)+IF(AND(AD19&gt;=ContributEntrate!$F$156,AD19&lt;(ContributEntrate!$F$156+ContributEntrate!$F$154)),ContributEntrate!$F$158,0)+IF(AND(AD19&gt;=ContributEntrate!$F$167,AD19&lt;(ContributEntrate!$F$167+ContributEntrate!$F$165)),ContributEntrate!$F$169,0)+IF(AND(AD19&gt;=ContributEntrate!$F$178,AD19&lt;(ContributEntrate!$F$178+ContributEntrate!$F$176)),ContributEntrate!$F$180,0)+IF(AND(AD19&gt;=ContributEntrate!$F$189,AD19&lt;(ContributEntrate!$F$189+ContributEntrate!$F$187)),ContributEntrate!$F$191,0)+IF(AND(AD19&gt;=ContributEntrate!$F$200,AD19&lt;(ContributEntrate!$F$200+ContributEntrate!$F$198)),ContributEntrate!$F$202,0)+IF(AND(AD19&gt;=ContributEntrate!$F$211,AD19&lt;(ContributEntrate!$F$211+ContributEntrate!$F$209)),ContributEntrate!$F$213,0)+IF(AND(AD19&gt;=ContributEntrate!$F$222,AD19&lt;(ContributEntrate!$F$222+ContributEntrate!$F$220)),ContributEntrate!$F$224,0)+IF(AND(AD19&gt;=ContributEntrate!$F$233,AD19&lt;(ContributEntrate!$F$233+ContributEntrate!$F$231)),ContributEntrate!$F$235,0)+IF(AND(AD19&gt;=ContributEntrate!$F$244,AD19&lt;(ContributEntrate!$F$244+ContributEntrate!$F$242)),ContributEntrate!$F$246,0)+IF(AND(AD19&gt;=ContributEntrate!$F$255,AD19&lt;(ContributEntrate!$F$255+ContributEntrate!$F$253)),ContributEntrate!$F$257,0)+IF(AND(AD19&gt;=ContributEntrate!$F$266,AD19&lt;(ContributEntrate!$F$266+ContributEntrate!$F$264)),ContributEntrate!$F$268,0)+IF(AND(AD19&gt;=ContributEntrate!$F$277,AD19&lt;(ContributEntrate!$F$277+ContributEntrate!$F$275)),ContributEntrate!$F$279,0)+IF(AND(AD19&gt;=ContributEntrate!$F$288,AD19&lt;(ContributEntrate!$F$288+ContributEntrate!$F$286)),ContributEntrate!$F$290,0)+IF(AND(AD19&gt;=ContributEntrate!$F$299,AD19&lt;(ContributEntrate!$F$299+ContributEntrate!$F$297)),ContributEntrate!$F$301,0)+IF(AND(AD19&gt;=ContributEntrate!$F$310,AD19&lt;(ContributEntrate!$F$310+ContributEntrate!$F$308)),ContributEntrate!$F$312,0)+IF(AND(AD19&gt;=ContributEntrate!$F$321,AD19&lt;(ContributEntrate!$F$321+ContributEntrate!$F$319)),ContributEntrate!$F$323,0)+IF(AND(AD19&gt;=ContributEntrate!$F$332,AD19&lt;(ContributEntrate!$F$332+ContributEntrate!$F$330)),ContributEntrate!$F$334,0)</f>
        <v>0</v>
      </c>
      <c r="AE8" s="63">
        <f>IF(AND(AE19&gt;=ContributEntrate!$F$13,AE19&lt;(ContributEntrate!$F$13+ContributEntrate!$F$11)),ContributEntrate!$F$15,0)+IF(AND(AE19&gt;=ContributEntrate!$F$24,AE19&lt;(ContributEntrate!$F$24+ContributEntrate!$F$22)),ContributEntrate!$F$26,0)+IF(AND(AE19&gt;=ContributEntrate!$F$35,AE19&lt;(ContributEntrate!$F$35+ContributEntrate!$F$33)),ContributEntrate!$F$37,0)+IF(AND(AE19&gt;=ContributEntrate!$F$46,AE19&lt;(ContributEntrate!$F$46+ContributEntrate!$F$44)),ContributEntrate!$F$48,0)+IF(AND(AE19&gt;=ContributEntrate!$F$57,AE19&lt;(ContributEntrate!$F$57+ContributEntrate!$F$55)),ContributEntrate!$F$59,0)+IF(AND(AE19&gt;=ContributEntrate!$F$68,AE19&lt;(ContributEntrate!$F$68+ContributEntrate!$F$66)),ContributEntrate!$F$70,0)+IF(AND(AE19&gt;=ContributEntrate!$F$79,AE19&lt;(ContributEntrate!$F$79+ContributEntrate!$F$77)),ContributEntrate!$F$81,0)+IF(AND(AE19&gt;=ContributEntrate!$F$90,AE19&lt;(ContributEntrate!$F$90+ContributEntrate!$F$88)),ContributEntrate!$F$92,0)+IF(AND(AE19&gt;=ContributEntrate!$F$101,AE19&lt;(ContributEntrate!$F$101+ContributEntrate!$F$99)),ContributEntrate!$F$103,0)+IF(AND(AE19&gt;=ContributEntrate!$F$112,AE19&lt;(ContributEntrate!$F$112+ContributEntrate!$F$110)),ContributEntrate!$F$114,0)+IF(AND(AE19&gt;=ContributEntrate!$F$123,AE19&lt;(ContributEntrate!$F$123+ContributEntrate!$F$121)),ContributEntrate!$F$125,0)+IF(AND(AE19&gt;=ContributEntrate!$F$134,AE19&lt;(ContributEntrate!$F$134+ContributEntrate!$F$132)),ContributEntrate!$F$136,0)+IF(AND(AE19&gt;=ContributEntrate!$F$145,AE19&lt;(ContributEntrate!$F$145+ContributEntrate!$F$143)),ContributEntrate!$F$147,0)+IF(AND(AE19&gt;=ContributEntrate!$F$156,AE19&lt;(ContributEntrate!$F$156+ContributEntrate!$F$154)),ContributEntrate!$F$158,0)+IF(AND(AE19&gt;=ContributEntrate!$F$167,AE19&lt;(ContributEntrate!$F$167+ContributEntrate!$F$165)),ContributEntrate!$F$169,0)+IF(AND(AE19&gt;=ContributEntrate!$F$178,AE19&lt;(ContributEntrate!$F$178+ContributEntrate!$F$176)),ContributEntrate!$F$180,0)+IF(AND(AE19&gt;=ContributEntrate!$F$189,AE19&lt;(ContributEntrate!$F$189+ContributEntrate!$F$187)),ContributEntrate!$F$191,0)+IF(AND(AE19&gt;=ContributEntrate!$F$200,AE19&lt;(ContributEntrate!$F$200+ContributEntrate!$F$198)),ContributEntrate!$F$202,0)+IF(AND(AE19&gt;=ContributEntrate!$F$211,AE19&lt;(ContributEntrate!$F$211+ContributEntrate!$F$209)),ContributEntrate!$F$213,0)+IF(AND(AE19&gt;=ContributEntrate!$F$222,AE19&lt;(ContributEntrate!$F$222+ContributEntrate!$F$220)),ContributEntrate!$F$224,0)+IF(AND(AE19&gt;=ContributEntrate!$F$233,AE19&lt;(ContributEntrate!$F$233+ContributEntrate!$F$231)),ContributEntrate!$F$235,0)+IF(AND(AE19&gt;=ContributEntrate!$F$244,AE19&lt;(ContributEntrate!$F$244+ContributEntrate!$F$242)),ContributEntrate!$F$246,0)+IF(AND(AE19&gt;=ContributEntrate!$F$255,AE19&lt;(ContributEntrate!$F$255+ContributEntrate!$F$253)),ContributEntrate!$F$257,0)+IF(AND(AE19&gt;=ContributEntrate!$F$266,AE19&lt;(ContributEntrate!$F$266+ContributEntrate!$F$264)),ContributEntrate!$F$268,0)+IF(AND(AE19&gt;=ContributEntrate!$F$277,AE19&lt;(ContributEntrate!$F$277+ContributEntrate!$F$275)),ContributEntrate!$F$279,0)+IF(AND(AE19&gt;=ContributEntrate!$F$288,AE19&lt;(ContributEntrate!$F$288+ContributEntrate!$F$286)),ContributEntrate!$F$290,0)+IF(AND(AE19&gt;=ContributEntrate!$F$299,AE19&lt;(ContributEntrate!$F$299+ContributEntrate!$F$297)),ContributEntrate!$F$301,0)+IF(AND(AE19&gt;=ContributEntrate!$F$310,AE19&lt;(ContributEntrate!$F$310+ContributEntrate!$F$308)),ContributEntrate!$F$312,0)+IF(AND(AE19&gt;=ContributEntrate!$F$321,AE19&lt;(ContributEntrate!$F$321+ContributEntrate!$F$319)),ContributEntrate!$F$323,0)+IF(AND(AE19&gt;=ContributEntrate!$F$332,AE19&lt;(ContributEntrate!$F$332+ContributEntrate!$F$330)),ContributEntrate!$F$334,0)</f>
        <v>0</v>
      </c>
      <c r="AF8" s="63">
        <f>IF(AND(AF19&gt;=ContributEntrate!$F$13,AF19&lt;(ContributEntrate!$F$13+ContributEntrate!$F$11)),ContributEntrate!$F$15,0)+IF(AND(AF19&gt;=ContributEntrate!$F$24,AF19&lt;(ContributEntrate!$F$24+ContributEntrate!$F$22)),ContributEntrate!$F$26,0)+IF(AND(AF19&gt;=ContributEntrate!$F$35,AF19&lt;(ContributEntrate!$F$35+ContributEntrate!$F$33)),ContributEntrate!$F$37,0)+IF(AND(AF19&gt;=ContributEntrate!$F$46,AF19&lt;(ContributEntrate!$F$46+ContributEntrate!$F$44)),ContributEntrate!$F$48,0)+IF(AND(AF19&gt;=ContributEntrate!$F$57,AF19&lt;(ContributEntrate!$F$57+ContributEntrate!$F$55)),ContributEntrate!$F$59,0)+IF(AND(AF19&gt;=ContributEntrate!$F$68,AF19&lt;(ContributEntrate!$F$68+ContributEntrate!$F$66)),ContributEntrate!$F$70,0)+IF(AND(AF19&gt;=ContributEntrate!$F$79,AF19&lt;(ContributEntrate!$F$79+ContributEntrate!$F$77)),ContributEntrate!$F$81,0)+IF(AND(AF19&gt;=ContributEntrate!$F$90,AF19&lt;(ContributEntrate!$F$90+ContributEntrate!$F$88)),ContributEntrate!$F$92,0)+IF(AND(AF19&gt;=ContributEntrate!$F$101,AF19&lt;(ContributEntrate!$F$101+ContributEntrate!$F$99)),ContributEntrate!$F$103,0)+IF(AND(AF19&gt;=ContributEntrate!$F$112,AF19&lt;(ContributEntrate!$F$112+ContributEntrate!$F$110)),ContributEntrate!$F$114,0)+IF(AND(AF19&gt;=ContributEntrate!$F$123,AF19&lt;(ContributEntrate!$F$123+ContributEntrate!$F$121)),ContributEntrate!$F$125,0)+IF(AND(AF19&gt;=ContributEntrate!$F$134,AF19&lt;(ContributEntrate!$F$134+ContributEntrate!$F$132)),ContributEntrate!$F$136,0)+IF(AND(AF19&gt;=ContributEntrate!$F$145,AF19&lt;(ContributEntrate!$F$145+ContributEntrate!$F$143)),ContributEntrate!$F$147,0)+IF(AND(AF19&gt;=ContributEntrate!$F$156,AF19&lt;(ContributEntrate!$F$156+ContributEntrate!$F$154)),ContributEntrate!$F$158,0)+IF(AND(AF19&gt;=ContributEntrate!$F$167,AF19&lt;(ContributEntrate!$F$167+ContributEntrate!$F$165)),ContributEntrate!$F$169,0)+IF(AND(AF19&gt;=ContributEntrate!$F$178,AF19&lt;(ContributEntrate!$F$178+ContributEntrate!$F$176)),ContributEntrate!$F$180,0)+IF(AND(AF19&gt;=ContributEntrate!$F$189,AF19&lt;(ContributEntrate!$F$189+ContributEntrate!$F$187)),ContributEntrate!$F$191,0)+IF(AND(AF19&gt;=ContributEntrate!$F$200,AF19&lt;(ContributEntrate!$F$200+ContributEntrate!$F$198)),ContributEntrate!$F$202,0)+IF(AND(AF19&gt;=ContributEntrate!$F$211,AF19&lt;(ContributEntrate!$F$211+ContributEntrate!$F$209)),ContributEntrate!$F$213,0)+IF(AND(AF19&gt;=ContributEntrate!$F$222,AF19&lt;(ContributEntrate!$F$222+ContributEntrate!$F$220)),ContributEntrate!$F$224,0)+IF(AND(AF19&gt;=ContributEntrate!$F$233,AF19&lt;(ContributEntrate!$F$233+ContributEntrate!$F$231)),ContributEntrate!$F$235,0)+IF(AND(AF19&gt;=ContributEntrate!$F$244,AF19&lt;(ContributEntrate!$F$244+ContributEntrate!$F$242)),ContributEntrate!$F$246,0)+IF(AND(AF19&gt;=ContributEntrate!$F$255,AF19&lt;(ContributEntrate!$F$255+ContributEntrate!$F$253)),ContributEntrate!$F$257,0)+IF(AND(AF19&gt;=ContributEntrate!$F$266,AF19&lt;(ContributEntrate!$F$266+ContributEntrate!$F$264)),ContributEntrate!$F$268,0)+IF(AND(AF19&gt;=ContributEntrate!$F$277,AF19&lt;(ContributEntrate!$F$277+ContributEntrate!$F$275)),ContributEntrate!$F$279,0)+IF(AND(AF19&gt;=ContributEntrate!$F$288,AF19&lt;(ContributEntrate!$F$288+ContributEntrate!$F$286)),ContributEntrate!$F$290,0)+IF(AND(AF19&gt;=ContributEntrate!$F$299,AF19&lt;(ContributEntrate!$F$299+ContributEntrate!$F$297)),ContributEntrate!$F$301,0)+IF(AND(AF19&gt;=ContributEntrate!$F$310,AF19&lt;(ContributEntrate!$F$310+ContributEntrate!$F$308)),ContributEntrate!$F$312,0)+IF(AND(AF19&gt;=ContributEntrate!$F$321,AF19&lt;(ContributEntrate!$F$321+ContributEntrate!$F$319)),ContributEntrate!$F$323,0)+IF(AND(AF19&gt;=ContributEntrate!$F$332,AF19&lt;(ContributEntrate!$F$332+ContributEntrate!$F$330)),ContributEntrate!$F$334,0)</f>
        <v>0</v>
      </c>
      <c r="AG8" s="63">
        <f>IF(AND(AG19&gt;=ContributEntrate!$F$13,AG19&lt;(ContributEntrate!$F$13+ContributEntrate!$F$11)),ContributEntrate!$F$15,0)+IF(AND(AG19&gt;=ContributEntrate!$F$24,AG19&lt;(ContributEntrate!$F$24+ContributEntrate!$F$22)),ContributEntrate!$F$26,0)+IF(AND(AG19&gt;=ContributEntrate!$F$35,AG19&lt;(ContributEntrate!$F$35+ContributEntrate!$F$33)),ContributEntrate!$F$37,0)+IF(AND(AG19&gt;=ContributEntrate!$F$46,AG19&lt;(ContributEntrate!$F$46+ContributEntrate!$F$44)),ContributEntrate!$F$48,0)+IF(AND(AG19&gt;=ContributEntrate!$F$57,AG19&lt;(ContributEntrate!$F$57+ContributEntrate!$F$55)),ContributEntrate!$F$59,0)+IF(AND(AG19&gt;=ContributEntrate!$F$68,AG19&lt;(ContributEntrate!$F$68+ContributEntrate!$F$66)),ContributEntrate!$F$70,0)+IF(AND(AG19&gt;=ContributEntrate!$F$79,AG19&lt;(ContributEntrate!$F$79+ContributEntrate!$F$77)),ContributEntrate!$F$81,0)+IF(AND(AG19&gt;=ContributEntrate!$F$90,AG19&lt;(ContributEntrate!$F$90+ContributEntrate!$F$88)),ContributEntrate!$F$92,0)+IF(AND(AG19&gt;=ContributEntrate!$F$101,AG19&lt;(ContributEntrate!$F$101+ContributEntrate!$F$99)),ContributEntrate!$F$103,0)+IF(AND(AG19&gt;=ContributEntrate!$F$112,AG19&lt;(ContributEntrate!$F$112+ContributEntrate!$F$110)),ContributEntrate!$F$114,0)+IF(AND(AG19&gt;=ContributEntrate!$F$123,AG19&lt;(ContributEntrate!$F$123+ContributEntrate!$F$121)),ContributEntrate!$F$125,0)+IF(AND(AG19&gt;=ContributEntrate!$F$134,AG19&lt;(ContributEntrate!$F$134+ContributEntrate!$F$132)),ContributEntrate!$F$136,0)+IF(AND(AG19&gt;=ContributEntrate!$F$145,AG19&lt;(ContributEntrate!$F$145+ContributEntrate!$F$143)),ContributEntrate!$F$147,0)+IF(AND(AG19&gt;=ContributEntrate!$F$156,AG19&lt;(ContributEntrate!$F$156+ContributEntrate!$F$154)),ContributEntrate!$F$158,0)+IF(AND(AG19&gt;=ContributEntrate!$F$167,AG19&lt;(ContributEntrate!$F$167+ContributEntrate!$F$165)),ContributEntrate!$F$169,0)+IF(AND(AG19&gt;=ContributEntrate!$F$178,AG19&lt;(ContributEntrate!$F$178+ContributEntrate!$F$176)),ContributEntrate!$F$180,0)+IF(AND(AG19&gt;=ContributEntrate!$F$189,AG19&lt;(ContributEntrate!$F$189+ContributEntrate!$F$187)),ContributEntrate!$F$191,0)+IF(AND(AG19&gt;=ContributEntrate!$F$200,AG19&lt;(ContributEntrate!$F$200+ContributEntrate!$F$198)),ContributEntrate!$F$202,0)+IF(AND(AG19&gt;=ContributEntrate!$F$211,AG19&lt;(ContributEntrate!$F$211+ContributEntrate!$F$209)),ContributEntrate!$F$213,0)+IF(AND(AG19&gt;=ContributEntrate!$F$222,AG19&lt;(ContributEntrate!$F$222+ContributEntrate!$F$220)),ContributEntrate!$F$224,0)+IF(AND(AG19&gt;=ContributEntrate!$F$233,AG19&lt;(ContributEntrate!$F$233+ContributEntrate!$F$231)),ContributEntrate!$F$235,0)+IF(AND(AG19&gt;=ContributEntrate!$F$244,AG19&lt;(ContributEntrate!$F$244+ContributEntrate!$F$242)),ContributEntrate!$F$246,0)+IF(AND(AG19&gt;=ContributEntrate!$F$255,AG19&lt;(ContributEntrate!$F$255+ContributEntrate!$F$253)),ContributEntrate!$F$257,0)+IF(AND(AG19&gt;=ContributEntrate!$F$266,AG19&lt;(ContributEntrate!$F$266+ContributEntrate!$F$264)),ContributEntrate!$F$268,0)+IF(AND(AG19&gt;=ContributEntrate!$F$277,AG19&lt;(ContributEntrate!$F$277+ContributEntrate!$F$275)),ContributEntrate!$F$279,0)+IF(AND(AG19&gt;=ContributEntrate!$F$288,AG19&lt;(ContributEntrate!$F$288+ContributEntrate!$F$286)),ContributEntrate!$F$290,0)+IF(AND(AG19&gt;=ContributEntrate!$F$299,AG19&lt;(ContributEntrate!$F$299+ContributEntrate!$F$297)),ContributEntrate!$F$301,0)+IF(AND(AG19&gt;=ContributEntrate!$F$310,AG19&lt;(ContributEntrate!$F$310+ContributEntrate!$F$308)),ContributEntrate!$F$312,0)+IF(AND(AG19&gt;=ContributEntrate!$F$321,AG19&lt;(ContributEntrate!$F$321+ContributEntrate!$F$319)),ContributEntrate!$F$323,0)+IF(AND(AG19&gt;=ContributEntrate!$F$332,AG19&lt;(ContributEntrate!$F$332+ContributEntrate!$F$330)),ContributEntrate!$F$334,0)</f>
        <v>0</v>
      </c>
      <c r="AH8" s="63">
        <f>IF(AND(AH19&gt;=ContributEntrate!$F$13,AH19&lt;(ContributEntrate!$F$13+ContributEntrate!$F$11)),ContributEntrate!$F$15,0)+IF(AND(AH19&gt;=ContributEntrate!$F$24,AH19&lt;(ContributEntrate!$F$24+ContributEntrate!$F$22)),ContributEntrate!$F$26,0)+IF(AND(AH19&gt;=ContributEntrate!$F$35,AH19&lt;(ContributEntrate!$F$35+ContributEntrate!$F$33)),ContributEntrate!$F$37,0)+IF(AND(AH19&gt;=ContributEntrate!$F$46,AH19&lt;(ContributEntrate!$F$46+ContributEntrate!$F$44)),ContributEntrate!$F$48,0)+IF(AND(AH19&gt;=ContributEntrate!$F$57,AH19&lt;(ContributEntrate!$F$57+ContributEntrate!$F$55)),ContributEntrate!$F$59,0)+IF(AND(AH19&gt;=ContributEntrate!$F$68,AH19&lt;(ContributEntrate!$F$68+ContributEntrate!$F$66)),ContributEntrate!$F$70,0)+IF(AND(AH19&gt;=ContributEntrate!$F$79,AH19&lt;(ContributEntrate!$F$79+ContributEntrate!$F$77)),ContributEntrate!$F$81,0)+IF(AND(AH19&gt;=ContributEntrate!$F$90,AH19&lt;(ContributEntrate!$F$90+ContributEntrate!$F$88)),ContributEntrate!$F$92,0)+IF(AND(AH19&gt;=ContributEntrate!$F$101,AH19&lt;(ContributEntrate!$F$101+ContributEntrate!$F$99)),ContributEntrate!$F$103,0)+IF(AND(AH19&gt;=ContributEntrate!$F$112,AH19&lt;(ContributEntrate!$F$112+ContributEntrate!$F$110)),ContributEntrate!$F$114,0)+IF(AND(AH19&gt;=ContributEntrate!$F$123,AH19&lt;(ContributEntrate!$F$123+ContributEntrate!$F$121)),ContributEntrate!$F$125,0)+IF(AND(AH19&gt;=ContributEntrate!$F$134,AH19&lt;(ContributEntrate!$F$134+ContributEntrate!$F$132)),ContributEntrate!$F$136,0)+IF(AND(AH19&gt;=ContributEntrate!$F$145,AH19&lt;(ContributEntrate!$F$145+ContributEntrate!$F$143)),ContributEntrate!$F$147,0)+IF(AND(AH19&gt;=ContributEntrate!$F$156,AH19&lt;(ContributEntrate!$F$156+ContributEntrate!$F$154)),ContributEntrate!$F$158,0)+IF(AND(AH19&gt;=ContributEntrate!$F$167,AH19&lt;(ContributEntrate!$F$167+ContributEntrate!$F$165)),ContributEntrate!$F$169,0)+IF(AND(AH19&gt;=ContributEntrate!$F$178,AH19&lt;(ContributEntrate!$F$178+ContributEntrate!$F$176)),ContributEntrate!$F$180,0)+IF(AND(AH19&gt;=ContributEntrate!$F$189,AH19&lt;(ContributEntrate!$F$189+ContributEntrate!$F$187)),ContributEntrate!$F$191,0)+IF(AND(AH19&gt;=ContributEntrate!$F$200,AH19&lt;(ContributEntrate!$F$200+ContributEntrate!$F$198)),ContributEntrate!$F$202,0)+IF(AND(AH19&gt;=ContributEntrate!$F$211,AH19&lt;(ContributEntrate!$F$211+ContributEntrate!$F$209)),ContributEntrate!$F$213,0)+IF(AND(AH19&gt;=ContributEntrate!$F$222,AH19&lt;(ContributEntrate!$F$222+ContributEntrate!$F$220)),ContributEntrate!$F$224,0)+IF(AND(AH19&gt;=ContributEntrate!$F$233,AH19&lt;(ContributEntrate!$F$233+ContributEntrate!$F$231)),ContributEntrate!$F$235,0)+IF(AND(AH19&gt;=ContributEntrate!$F$244,AH19&lt;(ContributEntrate!$F$244+ContributEntrate!$F$242)),ContributEntrate!$F$246,0)+IF(AND(AH19&gt;=ContributEntrate!$F$255,AH19&lt;(ContributEntrate!$F$255+ContributEntrate!$F$253)),ContributEntrate!$F$257,0)+IF(AND(AH19&gt;=ContributEntrate!$F$266,AH19&lt;(ContributEntrate!$F$266+ContributEntrate!$F$264)),ContributEntrate!$F$268,0)+IF(AND(AH19&gt;=ContributEntrate!$F$277,AH19&lt;(ContributEntrate!$F$277+ContributEntrate!$F$275)),ContributEntrate!$F$279,0)+IF(AND(AH19&gt;=ContributEntrate!$F$288,AH19&lt;(ContributEntrate!$F$288+ContributEntrate!$F$286)),ContributEntrate!$F$290,0)+IF(AND(AH19&gt;=ContributEntrate!$F$299,AH19&lt;(ContributEntrate!$F$299+ContributEntrate!$F$297)),ContributEntrate!$F$301,0)+IF(AND(AH19&gt;=ContributEntrate!$F$310,AH19&lt;(ContributEntrate!$F$310+ContributEntrate!$F$308)),ContributEntrate!$F$312,0)+IF(AND(AH19&gt;=ContributEntrate!$F$321,AH19&lt;(ContributEntrate!$F$321+ContributEntrate!$F$319)),ContributEntrate!$F$323,0)+IF(AND(AH19&gt;=ContributEntrate!$F$332,AH19&lt;(ContributEntrate!$F$332+ContributEntrate!$F$330)),ContributEntrate!$F$334,0)</f>
        <v>0</v>
      </c>
      <c r="AI8" s="63">
        <f>IF(AND(AI19&gt;=ContributEntrate!$F$13,AI19&lt;(ContributEntrate!$F$13+ContributEntrate!$F$11)),ContributEntrate!$F$15,0)+IF(AND(AI19&gt;=ContributEntrate!$F$24,AI19&lt;(ContributEntrate!$F$24+ContributEntrate!$F$22)),ContributEntrate!$F$26,0)+IF(AND(AI19&gt;=ContributEntrate!$F$35,AI19&lt;(ContributEntrate!$F$35+ContributEntrate!$F$33)),ContributEntrate!$F$37,0)+IF(AND(AI19&gt;=ContributEntrate!$F$46,AI19&lt;(ContributEntrate!$F$46+ContributEntrate!$F$44)),ContributEntrate!$F$48,0)+IF(AND(AI19&gt;=ContributEntrate!$F$57,AI19&lt;(ContributEntrate!$F$57+ContributEntrate!$F$55)),ContributEntrate!$F$59,0)+IF(AND(AI19&gt;=ContributEntrate!$F$68,AI19&lt;(ContributEntrate!$F$68+ContributEntrate!$F$66)),ContributEntrate!$F$70,0)+IF(AND(AI19&gt;=ContributEntrate!$F$79,AI19&lt;(ContributEntrate!$F$79+ContributEntrate!$F$77)),ContributEntrate!$F$81,0)+IF(AND(AI19&gt;=ContributEntrate!$F$90,AI19&lt;(ContributEntrate!$F$90+ContributEntrate!$F$88)),ContributEntrate!$F$92,0)+IF(AND(AI19&gt;=ContributEntrate!$F$101,AI19&lt;(ContributEntrate!$F$101+ContributEntrate!$F$99)),ContributEntrate!$F$103,0)+IF(AND(AI19&gt;=ContributEntrate!$F$112,AI19&lt;(ContributEntrate!$F$112+ContributEntrate!$F$110)),ContributEntrate!$F$114,0)+IF(AND(AI19&gt;=ContributEntrate!$F$123,AI19&lt;(ContributEntrate!$F$123+ContributEntrate!$F$121)),ContributEntrate!$F$125,0)+IF(AND(AI19&gt;=ContributEntrate!$F$134,AI19&lt;(ContributEntrate!$F$134+ContributEntrate!$F$132)),ContributEntrate!$F$136,0)+IF(AND(AI19&gt;=ContributEntrate!$F$145,AI19&lt;(ContributEntrate!$F$145+ContributEntrate!$F$143)),ContributEntrate!$F$147,0)+IF(AND(AI19&gt;=ContributEntrate!$F$156,AI19&lt;(ContributEntrate!$F$156+ContributEntrate!$F$154)),ContributEntrate!$F$158,0)+IF(AND(AI19&gt;=ContributEntrate!$F$167,AI19&lt;(ContributEntrate!$F$167+ContributEntrate!$F$165)),ContributEntrate!$F$169,0)+IF(AND(AI19&gt;=ContributEntrate!$F$178,AI19&lt;(ContributEntrate!$F$178+ContributEntrate!$F$176)),ContributEntrate!$F$180,0)+IF(AND(AI19&gt;=ContributEntrate!$F$189,AI19&lt;(ContributEntrate!$F$189+ContributEntrate!$F$187)),ContributEntrate!$F$191,0)+IF(AND(AI19&gt;=ContributEntrate!$F$200,AI19&lt;(ContributEntrate!$F$200+ContributEntrate!$F$198)),ContributEntrate!$F$202,0)+IF(AND(AI19&gt;=ContributEntrate!$F$211,AI19&lt;(ContributEntrate!$F$211+ContributEntrate!$F$209)),ContributEntrate!$F$213,0)+IF(AND(AI19&gt;=ContributEntrate!$F$222,AI19&lt;(ContributEntrate!$F$222+ContributEntrate!$F$220)),ContributEntrate!$F$224,0)+IF(AND(AI19&gt;=ContributEntrate!$F$233,AI19&lt;(ContributEntrate!$F$233+ContributEntrate!$F$231)),ContributEntrate!$F$235,0)+IF(AND(AI19&gt;=ContributEntrate!$F$244,AI19&lt;(ContributEntrate!$F$244+ContributEntrate!$F$242)),ContributEntrate!$F$246,0)+IF(AND(AI19&gt;=ContributEntrate!$F$255,AI19&lt;(ContributEntrate!$F$255+ContributEntrate!$F$253)),ContributEntrate!$F$257,0)+IF(AND(AI19&gt;=ContributEntrate!$F$266,AI19&lt;(ContributEntrate!$F$266+ContributEntrate!$F$264)),ContributEntrate!$F$268,0)+IF(AND(AI19&gt;=ContributEntrate!$F$277,AI19&lt;(ContributEntrate!$F$277+ContributEntrate!$F$275)),ContributEntrate!$F$279,0)+IF(AND(AI19&gt;=ContributEntrate!$F$288,AI19&lt;(ContributEntrate!$F$288+ContributEntrate!$F$286)),ContributEntrate!$F$290,0)+IF(AND(AI19&gt;=ContributEntrate!$F$299,AI19&lt;(ContributEntrate!$F$299+ContributEntrate!$F$297)),ContributEntrate!$F$301,0)+IF(AND(AI19&gt;=ContributEntrate!$F$310,AI19&lt;(ContributEntrate!$F$310+ContributEntrate!$F$308)),ContributEntrate!$F$312,0)+IF(AND(AI19&gt;=ContributEntrate!$F$321,AI19&lt;(ContributEntrate!$F$321+ContributEntrate!$F$319)),ContributEntrate!$F$323,0)+IF(AND(AI19&gt;=ContributEntrate!$F$332,AI19&lt;(ContributEntrate!$F$332+ContributEntrate!$F$330)),ContributEntrate!$F$334,0)</f>
        <v>0</v>
      </c>
    </row>
    <row r="9" spans="1:35" ht="44.25" customHeight="1" x14ac:dyDescent="0.25">
      <c r="B9" s="614"/>
      <c r="D9" s="162" t="s">
        <v>300</v>
      </c>
      <c r="E9" s="165"/>
      <c r="F9" s="63">
        <f>SUM(F6:F8)</f>
        <v>0</v>
      </c>
      <c r="G9" s="63">
        <f t="shared" ref="G9:AI9" si="0">SUM(G6:G8)</f>
        <v>0</v>
      </c>
      <c r="H9" s="63">
        <f t="shared" si="0"/>
        <v>0</v>
      </c>
      <c r="I9" s="63">
        <f t="shared" si="0"/>
        <v>0</v>
      </c>
      <c r="J9" s="63">
        <f t="shared" si="0"/>
        <v>0</v>
      </c>
      <c r="K9" s="63">
        <f t="shared" si="0"/>
        <v>0</v>
      </c>
      <c r="L9" s="63">
        <f t="shared" si="0"/>
        <v>0</v>
      </c>
      <c r="M9" s="63">
        <f t="shared" si="0"/>
        <v>0</v>
      </c>
      <c r="N9" s="63">
        <f t="shared" si="0"/>
        <v>0</v>
      </c>
      <c r="O9" s="63">
        <f t="shared" si="0"/>
        <v>0</v>
      </c>
      <c r="P9" s="63">
        <f t="shared" si="0"/>
        <v>0</v>
      </c>
      <c r="Q9" s="63">
        <f t="shared" si="0"/>
        <v>0</v>
      </c>
      <c r="R9" s="63">
        <f t="shared" si="0"/>
        <v>0</v>
      </c>
      <c r="S9" s="63">
        <f t="shared" si="0"/>
        <v>0</v>
      </c>
      <c r="T9" s="63">
        <f t="shared" si="0"/>
        <v>0</v>
      </c>
      <c r="U9" s="63">
        <f t="shared" si="0"/>
        <v>0</v>
      </c>
      <c r="V9" s="63">
        <f t="shared" si="0"/>
        <v>0</v>
      </c>
      <c r="W9" s="63">
        <f t="shared" si="0"/>
        <v>0</v>
      </c>
      <c r="X9" s="63">
        <f t="shared" si="0"/>
        <v>0</v>
      </c>
      <c r="Y9" s="63">
        <f t="shared" si="0"/>
        <v>0</v>
      </c>
      <c r="Z9" s="63">
        <f t="shared" si="0"/>
        <v>0</v>
      </c>
      <c r="AA9" s="63">
        <f t="shared" si="0"/>
        <v>0</v>
      </c>
      <c r="AB9" s="63">
        <f t="shared" si="0"/>
        <v>0</v>
      </c>
      <c r="AC9" s="63">
        <f t="shared" si="0"/>
        <v>0</v>
      </c>
      <c r="AD9" s="63">
        <f t="shared" si="0"/>
        <v>0</v>
      </c>
      <c r="AE9" s="63">
        <f t="shared" si="0"/>
        <v>0</v>
      </c>
      <c r="AF9" s="63">
        <f t="shared" si="0"/>
        <v>0</v>
      </c>
      <c r="AG9" s="63">
        <f t="shared" si="0"/>
        <v>0</v>
      </c>
      <c r="AH9" s="63">
        <f t="shared" si="0"/>
        <v>0</v>
      </c>
      <c r="AI9" s="63">
        <f t="shared" si="0"/>
        <v>0</v>
      </c>
    </row>
    <row r="10" spans="1:35" s="279" customFormat="1" ht="44.25" customHeight="1" x14ac:dyDescent="0.25">
      <c r="B10" s="614"/>
      <c r="D10" s="162" t="s">
        <v>212</v>
      </c>
      <c r="E10" s="63">
        <f>(Investimento!E6)*(-1)</f>
        <v>0</v>
      </c>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row>
    <row r="11" spans="1:35" s="279" customFormat="1" ht="44.25" customHeight="1" x14ac:dyDescent="0.25">
      <c r="B11" s="614"/>
      <c r="D11" s="162" t="s">
        <v>299</v>
      </c>
      <c r="E11" s="63">
        <f>SUM(F17:AI17)</f>
        <v>0</v>
      </c>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row>
    <row r="12" spans="1:35" ht="44.25" customHeight="1" x14ac:dyDescent="0.25">
      <c r="B12" s="614"/>
      <c r="D12" s="162" t="s">
        <v>215</v>
      </c>
      <c r="E12" s="63">
        <f>SUM(E10:E11)</f>
        <v>0</v>
      </c>
      <c r="F12" s="63">
        <f>E12+F9</f>
        <v>0</v>
      </c>
      <c r="G12" s="63">
        <f t="shared" ref="G12:AI12" si="1">F12+G9</f>
        <v>0</v>
      </c>
      <c r="H12" s="63">
        <f t="shared" si="1"/>
        <v>0</v>
      </c>
      <c r="I12" s="63">
        <f t="shared" si="1"/>
        <v>0</v>
      </c>
      <c r="J12" s="63">
        <f t="shared" si="1"/>
        <v>0</v>
      </c>
      <c r="K12" s="63">
        <f t="shared" si="1"/>
        <v>0</v>
      </c>
      <c r="L12" s="63">
        <f t="shared" si="1"/>
        <v>0</v>
      </c>
      <c r="M12" s="63">
        <f t="shared" si="1"/>
        <v>0</v>
      </c>
      <c r="N12" s="63">
        <f t="shared" si="1"/>
        <v>0</v>
      </c>
      <c r="O12" s="63">
        <f t="shared" si="1"/>
        <v>0</v>
      </c>
      <c r="P12" s="63">
        <f t="shared" si="1"/>
        <v>0</v>
      </c>
      <c r="Q12" s="63">
        <f t="shared" si="1"/>
        <v>0</v>
      </c>
      <c r="R12" s="63">
        <f t="shared" si="1"/>
        <v>0</v>
      </c>
      <c r="S12" s="63">
        <f t="shared" si="1"/>
        <v>0</v>
      </c>
      <c r="T12" s="63">
        <f t="shared" si="1"/>
        <v>0</v>
      </c>
      <c r="U12" s="63">
        <f t="shared" si="1"/>
        <v>0</v>
      </c>
      <c r="V12" s="63">
        <f t="shared" si="1"/>
        <v>0</v>
      </c>
      <c r="W12" s="63">
        <f t="shared" si="1"/>
        <v>0</v>
      </c>
      <c r="X12" s="63">
        <f t="shared" si="1"/>
        <v>0</v>
      </c>
      <c r="Y12" s="63">
        <f t="shared" si="1"/>
        <v>0</v>
      </c>
      <c r="Z12" s="63">
        <f t="shared" si="1"/>
        <v>0</v>
      </c>
      <c r="AA12" s="63">
        <f t="shared" si="1"/>
        <v>0</v>
      </c>
      <c r="AB12" s="63">
        <f t="shared" si="1"/>
        <v>0</v>
      </c>
      <c r="AC12" s="63">
        <f t="shared" si="1"/>
        <v>0</v>
      </c>
      <c r="AD12" s="63">
        <f t="shared" si="1"/>
        <v>0</v>
      </c>
      <c r="AE12" s="63">
        <f t="shared" si="1"/>
        <v>0</v>
      </c>
      <c r="AF12" s="63">
        <f t="shared" si="1"/>
        <v>0</v>
      </c>
      <c r="AG12" s="63">
        <f t="shared" si="1"/>
        <v>0</v>
      </c>
      <c r="AH12" s="63">
        <f t="shared" si="1"/>
        <v>0</v>
      </c>
      <c r="AI12" s="63">
        <f t="shared" si="1"/>
        <v>0</v>
      </c>
    </row>
    <row r="13" spans="1:35" ht="24" customHeight="1" x14ac:dyDescent="0.25">
      <c r="B13" s="614"/>
      <c r="D13" s="612"/>
      <c r="E13" s="63">
        <f t="shared" ref="E13:AI13" si="2">IF(E12&lt;0,"",IF(E12="","",E19))</f>
        <v>0</v>
      </c>
      <c r="F13" s="63" t="str">
        <f t="shared" si="2"/>
        <v/>
      </c>
      <c r="G13" s="63" t="str">
        <f t="shared" si="2"/>
        <v/>
      </c>
      <c r="H13" s="63" t="str">
        <f t="shared" si="2"/>
        <v/>
      </c>
      <c r="I13" s="63" t="str">
        <f t="shared" si="2"/>
        <v/>
      </c>
      <c r="J13" s="63" t="str">
        <f t="shared" si="2"/>
        <v/>
      </c>
      <c r="K13" s="63" t="str">
        <f t="shared" si="2"/>
        <v/>
      </c>
      <c r="L13" s="63" t="str">
        <f t="shared" si="2"/>
        <v/>
      </c>
      <c r="M13" s="63" t="str">
        <f t="shared" si="2"/>
        <v/>
      </c>
      <c r="N13" s="63" t="str">
        <f t="shared" si="2"/>
        <v/>
      </c>
      <c r="O13" s="63" t="str">
        <f t="shared" si="2"/>
        <v/>
      </c>
      <c r="P13" s="63" t="str">
        <f t="shared" si="2"/>
        <v/>
      </c>
      <c r="Q13" s="63" t="str">
        <f t="shared" si="2"/>
        <v/>
      </c>
      <c r="R13" s="63" t="str">
        <f t="shared" si="2"/>
        <v/>
      </c>
      <c r="S13" s="63" t="str">
        <f t="shared" si="2"/>
        <v/>
      </c>
      <c r="T13" s="63" t="str">
        <f t="shared" si="2"/>
        <v/>
      </c>
      <c r="U13" s="63" t="str">
        <f t="shared" si="2"/>
        <v/>
      </c>
      <c r="V13" s="63" t="str">
        <f t="shared" si="2"/>
        <v/>
      </c>
      <c r="W13" s="63" t="str">
        <f t="shared" si="2"/>
        <v/>
      </c>
      <c r="X13" s="63" t="str">
        <f t="shared" si="2"/>
        <v/>
      </c>
      <c r="Y13" s="63" t="str">
        <f t="shared" si="2"/>
        <v/>
      </c>
      <c r="Z13" s="63" t="str">
        <f t="shared" si="2"/>
        <v/>
      </c>
      <c r="AA13" s="63" t="str">
        <f t="shared" si="2"/>
        <v/>
      </c>
      <c r="AB13" s="63" t="str">
        <f t="shared" si="2"/>
        <v/>
      </c>
      <c r="AC13" s="63" t="str">
        <f t="shared" si="2"/>
        <v/>
      </c>
      <c r="AD13" s="63" t="str">
        <f t="shared" si="2"/>
        <v/>
      </c>
      <c r="AE13" s="63" t="str">
        <f t="shared" si="2"/>
        <v/>
      </c>
      <c r="AF13" s="63" t="str">
        <f t="shared" si="2"/>
        <v/>
      </c>
      <c r="AG13" s="63" t="str">
        <f t="shared" si="2"/>
        <v/>
      </c>
      <c r="AH13" s="63" t="str">
        <f t="shared" si="2"/>
        <v/>
      </c>
      <c r="AI13" s="63" t="str">
        <f t="shared" si="2"/>
        <v/>
      </c>
    </row>
    <row r="14" spans="1:35" ht="24" customHeight="1" x14ac:dyDescent="0.25">
      <c r="B14" s="614"/>
      <c r="D14" s="613"/>
      <c r="E14" s="63">
        <f>E12</f>
        <v>0</v>
      </c>
      <c r="F14" s="63">
        <f t="shared" ref="F14:AI14" si="3">IF(F19&lt;=$E$26,F9,0)</f>
        <v>0</v>
      </c>
      <c r="G14" s="63">
        <f t="shared" si="3"/>
        <v>0</v>
      </c>
      <c r="H14" s="63">
        <f t="shared" si="3"/>
        <v>0</v>
      </c>
      <c r="I14" s="63">
        <f t="shared" si="3"/>
        <v>0</v>
      </c>
      <c r="J14" s="63">
        <f t="shared" si="3"/>
        <v>0</v>
      </c>
      <c r="K14" s="63">
        <f t="shared" si="3"/>
        <v>0</v>
      </c>
      <c r="L14" s="63">
        <f t="shared" si="3"/>
        <v>0</v>
      </c>
      <c r="M14" s="63">
        <f t="shared" si="3"/>
        <v>0</v>
      </c>
      <c r="N14" s="63">
        <f t="shared" si="3"/>
        <v>0</v>
      </c>
      <c r="O14" s="63">
        <f t="shared" si="3"/>
        <v>0</v>
      </c>
      <c r="P14" s="63">
        <f t="shared" si="3"/>
        <v>0</v>
      </c>
      <c r="Q14" s="63">
        <f t="shared" si="3"/>
        <v>0</v>
      </c>
      <c r="R14" s="63">
        <f t="shared" si="3"/>
        <v>0</v>
      </c>
      <c r="S14" s="63">
        <f t="shared" si="3"/>
        <v>0</v>
      </c>
      <c r="T14" s="63">
        <f t="shared" si="3"/>
        <v>0</v>
      </c>
      <c r="U14" s="63">
        <f t="shared" si="3"/>
        <v>0</v>
      </c>
      <c r="V14" s="63">
        <f t="shared" si="3"/>
        <v>0</v>
      </c>
      <c r="W14" s="63">
        <f t="shared" si="3"/>
        <v>0</v>
      </c>
      <c r="X14" s="63">
        <f t="shared" si="3"/>
        <v>0</v>
      </c>
      <c r="Y14" s="63">
        <f t="shared" si="3"/>
        <v>0</v>
      </c>
      <c r="Z14" s="63">
        <f t="shared" si="3"/>
        <v>0</v>
      </c>
      <c r="AA14" s="63">
        <f t="shared" si="3"/>
        <v>0</v>
      </c>
      <c r="AB14" s="63">
        <f t="shared" si="3"/>
        <v>0</v>
      </c>
      <c r="AC14" s="63">
        <f t="shared" si="3"/>
        <v>0</v>
      </c>
      <c r="AD14" s="63">
        <f t="shared" si="3"/>
        <v>0</v>
      </c>
      <c r="AE14" s="63">
        <f t="shared" si="3"/>
        <v>0</v>
      </c>
      <c r="AF14" s="63">
        <f t="shared" si="3"/>
        <v>0</v>
      </c>
      <c r="AG14" s="63">
        <f t="shared" si="3"/>
        <v>0</v>
      </c>
      <c r="AH14" s="63">
        <f t="shared" si="3"/>
        <v>0</v>
      </c>
      <c r="AI14" s="63">
        <f t="shared" si="3"/>
        <v>0</v>
      </c>
    </row>
    <row r="15" spans="1:35" ht="44.25" customHeight="1" x14ac:dyDescent="0.25">
      <c r="B15" s="614"/>
      <c r="D15" s="153" t="s">
        <v>219</v>
      </c>
      <c r="E15" s="163" t="str">
        <f>IF(SUM(E13:AI13)&lt;&gt;0,MIN(E13:AI13),"&gt;30")</f>
        <v>&gt;30</v>
      </c>
      <c r="F15" s="116"/>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row>
    <row r="16" spans="1:35" s="279" customFormat="1" ht="15.75" customHeight="1" x14ac:dyDescent="0.25">
      <c r="A16" s="154"/>
      <c r="B16" s="61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row>
    <row r="17" spans="1:37" s="279" customFormat="1" ht="24" customHeight="1" x14ac:dyDescent="0.25">
      <c r="A17" s="154"/>
      <c r="B17" s="614"/>
      <c r="C17" s="154"/>
      <c r="D17" s="153" t="s">
        <v>301</v>
      </c>
      <c r="E17" s="165"/>
      <c r="F17" s="63">
        <f>IF(F19='Gestione e Manutenzione'!$H$25,(IF(Investimento!$E$20&gt;=F19,'Gestione e Manutenzione'!$H$23*(-1)/((1+$E$27)^F19),'Gestione e Manutenzione'!$H$23*(-1)/((1+$E$28)^F19))),0)+IF(F19='Gestione e Manutenzione'!$H$32,(IF(Investimento!$E$20&gt;=F19,'Gestione e Manutenzione'!$H$30*(-1)/((1+$E$27)^F19),'Gestione e Manutenzione'!$H$30*(-1)/((1+$E$28)^F19))),0)+IF(F19='Gestione e Manutenzione'!$H$39,(IF(Investimento!$E$20&gt;=F19,'Gestione e Manutenzione'!$H$37*(-1)/((1+$E$27)^F19),'Gestione e Manutenzione'!$H$37*(-1)/((1+$E$28)^F19))),0)+IF(F19='Gestione e Manutenzione'!$H$46,(IF(Investimento!$E$20&gt;=F19,'Gestione e Manutenzione'!$H$44*(-1)/((1+$E$27)^F19),'Gestione e Manutenzione'!$H$44*(-1)/((1+$E$28)^F19))),0)+IF(F19='Gestione e Manutenzione'!$H$53,(IF(Investimento!$E$20&gt;=F19,'Gestione e Manutenzione'!$H$51*(-1)/((1+$E$27)^F19),'Gestione e Manutenzione'!$H$51*(-1)/((1+$E$28)^F19))),0)+IF(F19='Gestione e Manutenzione'!$H$60,(IF(Investimento!$E$20&gt;=F19,'Gestione e Manutenzione'!$H$58*(-1)/((1+$E$27)^F19),'Gestione e Manutenzione'!$H$58*(-1)/((1+$E$28)^F19))),0)+IF(F19='Gestione e Manutenzione'!$H$67,(IF(Investimento!$E$20&gt;=F19,'Gestione e Manutenzione'!$H$65*(-1)/((1+$E$27)^F19),'Gestione e Manutenzione'!$H$65*(-1)/((1+$E$28)^F19))),0)+IF(F19='Gestione e Manutenzione'!$H$74,(IF(Investimento!$E$20&gt;=F19,'Gestione e Manutenzione'!$H$72*(-1)/((1+$E$27)^F19),'Gestione e Manutenzione'!$H$72*(-1)/((1+$E$28)^F19))),0)+IF(F19='Gestione e Manutenzione'!$H$81,(IF(Investimento!$E$20&gt;=F19,'Gestione e Manutenzione'!$H$79*(-1)/((1+$E$27)^F19),'Gestione e Manutenzione'!$H$79*(-1)/((1+$E$28)^F19))),0)+IF(F19='Gestione e Manutenzione'!$H$88,(IF(Investimento!$E$20&gt;=F19,'Gestione e Manutenzione'!$H$86*(-1)/((1+$E$27)^F19),'Gestione e Manutenzione'!$H$86*(-1)/((1+$E$28)^F19))),0)+IF(F19='Gestione e Manutenzione'!$H$95,(IF(Investimento!$E$20&gt;=F19,'Gestione e Manutenzione'!$H$93*(-1)/((1+$E$27)^F19),'Gestione e Manutenzione'!$H$93*(-1)/((1+$E$28)^F19))),0)+IF(F19='Gestione e Manutenzione'!$H$102,(IF(Investimento!$E$20&gt;=F19,'Gestione e Manutenzione'!$H$100*(-1)/((1+$E$27)^F19),'Gestione e Manutenzione'!$H$100*(-1)/((1+$E$28)^F19))),0)+IF(F19='Gestione e Manutenzione'!$H$109,(IF(Investimento!$E$20&gt;=F19,'Gestione e Manutenzione'!$H$107*(-1)/((1+$E$27)^F19),'Gestione e Manutenzione'!$H$107*(-1)/((1+$E$28)^F19))),0)+IF(F19='Gestione e Manutenzione'!$H$116,(IF(Investimento!$E$20&gt;=F19,'Gestione e Manutenzione'!$H$114*(-1)/((1+$E$27)^F19),'Gestione e Manutenzione'!$H$114*(-1)/((1+$E$28)^F19))),0)+IF(F19='Gestione e Manutenzione'!$H$123,(IF(Investimento!$E$20&gt;=F19,'Gestione e Manutenzione'!$H$121*(-1)/((1+$E$27)^F19),'Gestione e Manutenzione'!$H$121*(-1)/((1+$E$28)^F19))),0)+IF(F19='Gestione e Manutenzione'!$H$130,(IF(Investimento!$E$20&gt;=F19,'Gestione e Manutenzione'!$H$128*(-1)/((1+$E$27)^F19),'Gestione e Manutenzione'!$H$128*(-1)/((1+$E$28)^F19))),0)+IF(F19='Gestione e Manutenzione'!$H$137,(IF(Investimento!$E$20&gt;=F19,'Gestione e Manutenzione'!$H$135*(-1)/((1+$E$27)^F19),'Gestione e Manutenzione'!$H$135*(-1)/((1+$E$28)^F19))),0)+IF(F19='Gestione e Manutenzione'!$H$144,(IF(Investimento!$E$20&gt;=F19,'Gestione e Manutenzione'!$H$142*(-1)/((1+$E$27)^F19),'Gestione e Manutenzione'!$H$142*(-1)/((1+$E$28)^F19))),0)+IF(F19='Gestione e Manutenzione'!$H$151,(IF(Investimento!$E$20&gt;=F19,'Gestione e Manutenzione'!$H$149*(-1)/((1+$E$27)^F19),'Gestione e Manutenzione'!$H$149*(-1)/((1+$E$28)^F19))),0)+IF(F19='Gestione e Manutenzione'!$H$158,(IF(Investimento!$E$20&gt;=F19,'Gestione e Manutenzione'!$H$156*(-1)/((1+$E$27)^F19),'Gestione e Manutenzione'!$H$156*(-1)/((1+$E$28)^F19))),0)</f>
        <v>0</v>
      </c>
      <c r="G17" s="352">
        <f>IF(G19='Gestione e Manutenzione'!$H$25,(IF(Investimento!$E$20&gt;=G19,'Gestione e Manutenzione'!$H$23*(-1)/((1+$E$27)^G19),'Gestione e Manutenzione'!$H$23*(-1)/((1+$E$28)^G19))),0)+IF(G19='Gestione e Manutenzione'!$H$32,(IF(Investimento!$E$20&gt;=G19,'Gestione e Manutenzione'!$H$30*(-1)/((1+$E$27)^G19),'Gestione e Manutenzione'!$H$30*(-1)/((1+$E$28)^G19))),0)+IF(G19='Gestione e Manutenzione'!$H$39,(IF(Investimento!$E$20&gt;=G19,'Gestione e Manutenzione'!$H$37*(-1)/((1+$E$27)^G19),'Gestione e Manutenzione'!$H$37*(-1)/((1+$E$28)^G19))),0)+IF(G19='Gestione e Manutenzione'!$H$46,(IF(Investimento!$E$20&gt;=G19,'Gestione e Manutenzione'!$H$44*(-1)/((1+$E$27)^G19),'Gestione e Manutenzione'!$H$44*(-1)/((1+$E$28)^G19))),0)+IF(G19='Gestione e Manutenzione'!$H$53,(IF(Investimento!$E$20&gt;=G19,'Gestione e Manutenzione'!$H$51*(-1)/((1+$E$27)^G19),'Gestione e Manutenzione'!$H$51*(-1)/((1+$E$28)^G19))),0)+IF(G19='Gestione e Manutenzione'!$H$60,(IF(Investimento!$E$20&gt;=G19,'Gestione e Manutenzione'!$H$58*(-1)/((1+$E$27)^G19),'Gestione e Manutenzione'!$H$58*(-1)/((1+$E$28)^G19))),0)+IF(G19='Gestione e Manutenzione'!$H$67,(IF(Investimento!$E$20&gt;=G19,'Gestione e Manutenzione'!$H$65*(-1)/((1+$E$27)^G19),'Gestione e Manutenzione'!$H$65*(-1)/((1+$E$28)^G19))),0)+IF(G19='Gestione e Manutenzione'!$H$74,(IF(Investimento!$E$20&gt;=G19,'Gestione e Manutenzione'!$H$72*(-1)/((1+$E$27)^G19),'Gestione e Manutenzione'!$H$72*(-1)/((1+$E$28)^G19))),0)+IF(G19='Gestione e Manutenzione'!$H$81,(IF(Investimento!$E$20&gt;=G19,'Gestione e Manutenzione'!$H$79*(-1)/((1+$E$27)^G19),'Gestione e Manutenzione'!$H$79*(-1)/((1+$E$28)^G19))),0)+IF(G19='Gestione e Manutenzione'!$H$88,(IF(Investimento!$E$20&gt;=G19,'Gestione e Manutenzione'!$H$86*(-1)/((1+$E$27)^G19),'Gestione e Manutenzione'!$H$86*(-1)/((1+$E$28)^G19))),0)+IF(G19='Gestione e Manutenzione'!$H$95,(IF(Investimento!$E$20&gt;=G19,'Gestione e Manutenzione'!$H$93*(-1)/((1+$E$27)^G19),'Gestione e Manutenzione'!$H$93*(-1)/((1+$E$28)^G19))),0)+IF(G19='Gestione e Manutenzione'!$H$102,(IF(Investimento!$E$20&gt;=G19,'Gestione e Manutenzione'!$H$100*(-1)/((1+$E$27)^G19),'Gestione e Manutenzione'!$H$100*(-1)/((1+$E$28)^G19))),0)+IF(G19='Gestione e Manutenzione'!$H$109,(IF(Investimento!$E$20&gt;=G19,'Gestione e Manutenzione'!$H$107*(-1)/((1+$E$27)^G19),'Gestione e Manutenzione'!$H$107*(-1)/((1+$E$28)^G19))),0)+IF(G19='Gestione e Manutenzione'!$H$116,(IF(Investimento!$E$20&gt;=G19,'Gestione e Manutenzione'!$H$114*(-1)/((1+$E$27)^G19),'Gestione e Manutenzione'!$H$114*(-1)/((1+$E$28)^G19))),0)+IF(G19='Gestione e Manutenzione'!$H$123,(IF(Investimento!$E$20&gt;=G19,'Gestione e Manutenzione'!$H$121*(-1)/((1+$E$27)^G19),'Gestione e Manutenzione'!$H$121*(-1)/((1+$E$28)^G19))),0)+IF(G19='Gestione e Manutenzione'!$H$130,(IF(Investimento!$E$20&gt;=G19,'Gestione e Manutenzione'!$H$128*(-1)/((1+$E$27)^G19),'Gestione e Manutenzione'!$H$128*(-1)/((1+$E$28)^G19))),0)+IF(G19='Gestione e Manutenzione'!$H$137,(IF(Investimento!$E$20&gt;=G19,'Gestione e Manutenzione'!$H$135*(-1)/((1+$E$27)^G19),'Gestione e Manutenzione'!$H$135*(-1)/((1+$E$28)^G19))),0)+IF(G19='Gestione e Manutenzione'!$H$144,(IF(Investimento!$E$20&gt;=G19,'Gestione e Manutenzione'!$H$142*(-1)/((1+$E$27)^G19),'Gestione e Manutenzione'!$H$142*(-1)/((1+$E$28)^G19))),0)+IF(G19='Gestione e Manutenzione'!$H$151,(IF(Investimento!$E$20&gt;=G19,'Gestione e Manutenzione'!$H$149*(-1)/((1+$E$27)^G19),'Gestione e Manutenzione'!$H$149*(-1)/((1+$E$28)^G19))),0)+IF(G19='Gestione e Manutenzione'!$H$158,(IF(Investimento!$E$20&gt;=G19,'Gestione e Manutenzione'!$H$156*(-1)/((1+$E$27)^G19),'Gestione e Manutenzione'!$H$156*(-1)/((1+$E$28)^G19))),0)</f>
        <v>0</v>
      </c>
      <c r="H17" s="352">
        <f>IF(H19='Gestione e Manutenzione'!$H$25,(IF(Investimento!$E$20&gt;=H19,'Gestione e Manutenzione'!$H$23*(-1)/((1+$E$27)^H19),'Gestione e Manutenzione'!$H$23*(-1)/((1+$E$28)^H19))),0)+IF(H19='Gestione e Manutenzione'!$H$32,(IF(Investimento!$E$20&gt;=H19,'Gestione e Manutenzione'!$H$30*(-1)/((1+$E$27)^H19),'Gestione e Manutenzione'!$H$30*(-1)/((1+$E$28)^H19))),0)+IF(H19='Gestione e Manutenzione'!$H$39,(IF(Investimento!$E$20&gt;=H19,'Gestione e Manutenzione'!$H$37*(-1)/((1+$E$27)^H19),'Gestione e Manutenzione'!$H$37*(-1)/((1+$E$28)^H19))),0)+IF(H19='Gestione e Manutenzione'!$H$46,(IF(Investimento!$E$20&gt;=H19,'Gestione e Manutenzione'!$H$44*(-1)/((1+$E$27)^H19),'Gestione e Manutenzione'!$H$44*(-1)/((1+$E$28)^H19))),0)+IF(H19='Gestione e Manutenzione'!$H$53,(IF(Investimento!$E$20&gt;=H19,'Gestione e Manutenzione'!$H$51*(-1)/((1+$E$27)^H19),'Gestione e Manutenzione'!$H$51*(-1)/((1+$E$28)^H19))),0)+IF(H19='Gestione e Manutenzione'!$H$60,(IF(Investimento!$E$20&gt;=H19,'Gestione e Manutenzione'!$H$58*(-1)/((1+$E$27)^H19),'Gestione e Manutenzione'!$H$58*(-1)/((1+$E$28)^H19))),0)+IF(H19='Gestione e Manutenzione'!$H$67,(IF(Investimento!$E$20&gt;=H19,'Gestione e Manutenzione'!$H$65*(-1)/((1+$E$27)^H19),'Gestione e Manutenzione'!$H$65*(-1)/((1+$E$28)^H19))),0)+IF(H19='Gestione e Manutenzione'!$H$74,(IF(Investimento!$E$20&gt;=H19,'Gestione e Manutenzione'!$H$72*(-1)/((1+$E$27)^H19),'Gestione e Manutenzione'!$H$72*(-1)/((1+$E$28)^H19))),0)+IF(H19='Gestione e Manutenzione'!$H$81,(IF(Investimento!$E$20&gt;=H19,'Gestione e Manutenzione'!$H$79*(-1)/((1+$E$27)^H19),'Gestione e Manutenzione'!$H$79*(-1)/((1+$E$28)^H19))),0)+IF(H19='Gestione e Manutenzione'!$H$88,(IF(Investimento!$E$20&gt;=H19,'Gestione e Manutenzione'!$H$86*(-1)/((1+$E$27)^H19),'Gestione e Manutenzione'!$H$86*(-1)/((1+$E$28)^H19))),0)+IF(H19='Gestione e Manutenzione'!$H$95,(IF(Investimento!$E$20&gt;=H19,'Gestione e Manutenzione'!$H$93*(-1)/((1+$E$27)^H19),'Gestione e Manutenzione'!$H$93*(-1)/((1+$E$28)^H19))),0)+IF(H19='Gestione e Manutenzione'!$H$102,(IF(Investimento!$E$20&gt;=H19,'Gestione e Manutenzione'!$H$100*(-1)/((1+$E$27)^H19),'Gestione e Manutenzione'!$H$100*(-1)/((1+$E$28)^H19))),0)+IF(H19='Gestione e Manutenzione'!$H$109,(IF(Investimento!$E$20&gt;=H19,'Gestione e Manutenzione'!$H$107*(-1)/((1+$E$27)^H19),'Gestione e Manutenzione'!$H$107*(-1)/((1+$E$28)^H19))),0)+IF(H19='Gestione e Manutenzione'!$H$116,(IF(Investimento!$E$20&gt;=H19,'Gestione e Manutenzione'!$H$114*(-1)/((1+$E$27)^H19),'Gestione e Manutenzione'!$H$114*(-1)/((1+$E$28)^H19))),0)+IF(H19='Gestione e Manutenzione'!$H$123,(IF(Investimento!$E$20&gt;=H19,'Gestione e Manutenzione'!$H$121*(-1)/((1+$E$27)^H19),'Gestione e Manutenzione'!$H$121*(-1)/((1+$E$28)^H19))),0)+IF(H19='Gestione e Manutenzione'!$H$130,(IF(Investimento!$E$20&gt;=H19,'Gestione e Manutenzione'!$H$128*(-1)/((1+$E$27)^H19),'Gestione e Manutenzione'!$H$128*(-1)/((1+$E$28)^H19))),0)+IF(H19='Gestione e Manutenzione'!$H$137,(IF(Investimento!$E$20&gt;=H19,'Gestione e Manutenzione'!$H$135*(-1)/((1+$E$27)^H19),'Gestione e Manutenzione'!$H$135*(-1)/((1+$E$28)^H19))),0)+IF(H19='Gestione e Manutenzione'!$H$144,(IF(Investimento!$E$20&gt;=H19,'Gestione e Manutenzione'!$H$142*(-1)/((1+$E$27)^H19),'Gestione e Manutenzione'!$H$142*(-1)/((1+$E$28)^H19))),0)+IF(H19='Gestione e Manutenzione'!$H$151,(IF(Investimento!$E$20&gt;=H19,'Gestione e Manutenzione'!$H$149*(-1)/((1+$E$27)^H19),'Gestione e Manutenzione'!$H$149*(-1)/((1+$E$28)^H19))),0)+IF(H19='Gestione e Manutenzione'!$H$158,(IF(Investimento!$E$20&gt;=H19,'Gestione e Manutenzione'!$H$156*(-1)/((1+$E$27)^H19),'Gestione e Manutenzione'!$H$156*(-1)/((1+$E$28)^H19))),0)</f>
        <v>0</v>
      </c>
      <c r="I17" s="352">
        <f>IF(I19='Gestione e Manutenzione'!$H$25,(IF(Investimento!$E$20&gt;=I19,'Gestione e Manutenzione'!$H$23*(-1)/((1+$E$27)^I19),'Gestione e Manutenzione'!$H$23*(-1)/((1+$E$28)^I19))),0)+IF(I19='Gestione e Manutenzione'!$H$32,(IF(Investimento!$E$20&gt;=I19,'Gestione e Manutenzione'!$H$30*(-1)/((1+$E$27)^I19),'Gestione e Manutenzione'!$H$30*(-1)/((1+$E$28)^I19))),0)+IF(I19='Gestione e Manutenzione'!$H$39,(IF(Investimento!$E$20&gt;=I19,'Gestione e Manutenzione'!$H$37*(-1)/((1+$E$27)^I19),'Gestione e Manutenzione'!$H$37*(-1)/((1+$E$28)^I19))),0)+IF(I19='Gestione e Manutenzione'!$H$46,(IF(Investimento!$E$20&gt;=I19,'Gestione e Manutenzione'!$H$44*(-1)/((1+$E$27)^I19),'Gestione e Manutenzione'!$H$44*(-1)/((1+$E$28)^I19))),0)+IF(I19='Gestione e Manutenzione'!$H$53,(IF(Investimento!$E$20&gt;=I19,'Gestione e Manutenzione'!$H$51*(-1)/((1+$E$27)^I19),'Gestione e Manutenzione'!$H$51*(-1)/((1+$E$28)^I19))),0)+IF(I19='Gestione e Manutenzione'!$H$60,(IF(Investimento!$E$20&gt;=I19,'Gestione e Manutenzione'!$H$58*(-1)/((1+$E$27)^I19),'Gestione e Manutenzione'!$H$58*(-1)/((1+$E$28)^I19))),0)+IF(I19='Gestione e Manutenzione'!$H$67,(IF(Investimento!$E$20&gt;=I19,'Gestione e Manutenzione'!$H$65*(-1)/((1+$E$27)^I19),'Gestione e Manutenzione'!$H$65*(-1)/((1+$E$28)^I19))),0)+IF(I19='Gestione e Manutenzione'!$H$74,(IF(Investimento!$E$20&gt;=I19,'Gestione e Manutenzione'!$H$72*(-1)/((1+$E$27)^I19),'Gestione e Manutenzione'!$H$72*(-1)/((1+$E$28)^I19))),0)+IF(I19='Gestione e Manutenzione'!$H$81,(IF(Investimento!$E$20&gt;=I19,'Gestione e Manutenzione'!$H$79*(-1)/((1+$E$27)^I19),'Gestione e Manutenzione'!$H$79*(-1)/((1+$E$28)^I19))),0)+IF(I19='Gestione e Manutenzione'!$H$88,(IF(Investimento!$E$20&gt;=I19,'Gestione e Manutenzione'!$H$86*(-1)/((1+$E$27)^I19),'Gestione e Manutenzione'!$H$86*(-1)/((1+$E$28)^I19))),0)+IF(I19='Gestione e Manutenzione'!$H$95,(IF(Investimento!$E$20&gt;=I19,'Gestione e Manutenzione'!$H$93*(-1)/((1+$E$27)^I19),'Gestione e Manutenzione'!$H$93*(-1)/((1+$E$28)^I19))),0)+IF(I19='Gestione e Manutenzione'!$H$102,(IF(Investimento!$E$20&gt;=I19,'Gestione e Manutenzione'!$H$100*(-1)/((1+$E$27)^I19),'Gestione e Manutenzione'!$H$100*(-1)/((1+$E$28)^I19))),0)+IF(I19='Gestione e Manutenzione'!$H$109,(IF(Investimento!$E$20&gt;=I19,'Gestione e Manutenzione'!$H$107*(-1)/((1+$E$27)^I19),'Gestione e Manutenzione'!$H$107*(-1)/((1+$E$28)^I19))),0)+IF(I19='Gestione e Manutenzione'!$H$116,(IF(Investimento!$E$20&gt;=I19,'Gestione e Manutenzione'!$H$114*(-1)/((1+$E$27)^I19),'Gestione e Manutenzione'!$H$114*(-1)/((1+$E$28)^I19))),0)+IF(I19='Gestione e Manutenzione'!$H$123,(IF(Investimento!$E$20&gt;=I19,'Gestione e Manutenzione'!$H$121*(-1)/((1+$E$27)^I19),'Gestione e Manutenzione'!$H$121*(-1)/((1+$E$28)^I19))),0)+IF(I19='Gestione e Manutenzione'!$H$130,(IF(Investimento!$E$20&gt;=I19,'Gestione e Manutenzione'!$H$128*(-1)/((1+$E$27)^I19),'Gestione e Manutenzione'!$H$128*(-1)/((1+$E$28)^I19))),0)+IF(I19='Gestione e Manutenzione'!$H$137,(IF(Investimento!$E$20&gt;=I19,'Gestione e Manutenzione'!$H$135*(-1)/((1+$E$27)^I19),'Gestione e Manutenzione'!$H$135*(-1)/((1+$E$28)^I19))),0)+IF(I19='Gestione e Manutenzione'!$H$144,(IF(Investimento!$E$20&gt;=I19,'Gestione e Manutenzione'!$H$142*(-1)/((1+$E$27)^I19),'Gestione e Manutenzione'!$H$142*(-1)/((1+$E$28)^I19))),0)+IF(I19='Gestione e Manutenzione'!$H$151,(IF(Investimento!$E$20&gt;=I19,'Gestione e Manutenzione'!$H$149*(-1)/((1+$E$27)^I19),'Gestione e Manutenzione'!$H$149*(-1)/((1+$E$28)^I19))),0)+IF(I19='Gestione e Manutenzione'!$H$158,(IF(Investimento!$E$20&gt;=I19,'Gestione e Manutenzione'!$H$156*(-1)/((1+$E$27)^I19),'Gestione e Manutenzione'!$H$156*(-1)/((1+$E$28)^I19))),0)</f>
        <v>0</v>
      </c>
      <c r="J17" s="352">
        <f>IF(J19='Gestione e Manutenzione'!$H$25,(IF(Investimento!$E$20&gt;=J19,'Gestione e Manutenzione'!$H$23*(-1)/((1+$E$27)^J19),'Gestione e Manutenzione'!$H$23*(-1)/((1+$E$28)^J19))),0)+IF(J19='Gestione e Manutenzione'!$H$32,(IF(Investimento!$E$20&gt;=J19,'Gestione e Manutenzione'!$H$30*(-1)/((1+$E$27)^J19),'Gestione e Manutenzione'!$H$30*(-1)/((1+$E$28)^J19))),0)+IF(J19='Gestione e Manutenzione'!$H$39,(IF(Investimento!$E$20&gt;=J19,'Gestione e Manutenzione'!$H$37*(-1)/((1+$E$27)^J19),'Gestione e Manutenzione'!$H$37*(-1)/((1+$E$28)^J19))),0)+IF(J19='Gestione e Manutenzione'!$H$46,(IF(Investimento!$E$20&gt;=J19,'Gestione e Manutenzione'!$H$44*(-1)/((1+$E$27)^J19),'Gestione e Manutenzione'!$H$44*(-1)/((1+$E$28)^J19))),0)+IF(J19='Gestione e Manutenzione'!$H$53,(IF(Investimento!$E$20&gt;=J19,'Gestione e Manutenzione'!$H$51*(-1)/((1+$E$27)^J19),'Gestione e Manutenzione'!$H$51*(-1)/((1+$E$28)^J19))),0)+IF(J19='Gestione e Manutenzione'!$H$60,(IF(Investimento!$E$20&gt;=J19,'Gestione e Manutenzione'!$H$58*(-1)/((1+$E$27)^J19),'Gestione e Manutenzione'!$H$58*(-1)/((1+$E$28)^J19))),0)+IF(J19='Gestione e Manutenzione'!$H$67,(IF(Investimento!$E$20&gt;=J19,'Gestione e Manutenzione'!$H$65*(-1)/((1+$E$27)^J19),'Gestione e Manutenzione'!$H$65*(-1)/((1+$E$28)^J19))),0)+IF(J19='Gestione e Manutenzione'!$H$74,(IF(Investimento!$E$20&gt;=J19,'Gestione e Manutenzione'!$H$72*(-1)/((1+$E$27)^J19),'Gestione e Manutenzione'!$H$72*(-1)/((1+$E$28)^J19))),0)+IF(J19='Gestione e Manutenzione'!$H$81,(IF(Investimento!$E$20&gt;=J19,'Gestione e Manutenzione'!$H$79*(-1)/((1+$E$27)^J19),'Gestione e Manutenzione'!$H$79*(-1)/((1+$E$28)^J19))),0)+IF(J19='Gestione e Manutenzione'!$H$88,(IF(Investimento!$E$20&gt;=J19,'Gestione e Manutenzione'!$H$86*(-1)/((1+$E$27)^J19),'Gestione e Manutenzione'!$H$86*(-1)/((1+$E$28)^J19))),0)+IF(J19='Gestione e Manutenzione'!$H$95,(IF(Investimento!$E$20&gt;=J19,'Gestione e Manutenzione'!$H$93*(-1)/((1+$E$27)^J19),'Gestione e Manutenzione'!$H$93*(-1)/((1+$E$28)^J19))),0)+IF(J19='Gestione e Manutenzione'!$H$102,(IF(Investimento!$E$20&gt;=J19,'Gestione e Manutenzione'!$H$100*(-1)/((1+$E$27)^J19),'Gestione e Manutenzione'!$H$100*(-1)/((1+$E$28)^J19))),0)+IF(J19='Gestione e Manutenzione'!$H$109,(IF(Investimento!$E$20&gt;=J19,'Gestione e Manutenzione'!$H$107*(-1)/((1+$E$27)^J19),'Gestione e Manutenzione'!$H$107*(-1)/((1+$E$28)^J19))),0)+IF(J19='Gestione e Manutenzione'!$H$116,(IF(Investimento!$E$20&gt;=J19,'Gestione e Manutenzione'!$H$114*(-1)/((1+$E$27)^J19),'Gestione e Manutenzione'!$H$114*(-1)/((1+$E$28)^J19))),0)+IF(J19='Gestione e Manutenzione'!$H$123,(IF(Investimento!$E$20&gt;=J19,'Gestione e Manutenzione'!$H$121*(-1)/((1+$E$27)^J19),'Gestione e Manutenzione'!$H$121*(-1)/((1+$E$28)^J19))),0)+IF(J19='Gestione e Manutenzione'!$H$130,(IF(Investimento!$E$20&gt;=J19,'Gestione e Manutenzione'!$H$128*(-1)/((1+$E$27)^J19),'Gestione e Manutenzione'!$H$128*(-1)/((1+$E$28)^J19))),0)+IF(J19='Gestione e Manutenzione'!$H$137,(IF(Investimento!$E$20&gt;=J19,'Gestione e Manutenzione'!$H$135*(-1)/((1+$E$27)^J19),'Gestione e Manutenzione'!$H$135*(-1)/((1+$E$28)^J19))),0)+IF(J19='Gestione e Manutenzione'!$H$144,(IF(Investimento!$E$20&gt;=J19,'Gestione e Manutenzione'!$H$142*(-1)/((1+$E$27)^J19),'Gestione e Manutenzione'!$H$142*(-1)/((1+$E$28)^J19))),0)+IF(J19='Gestione e Manutenzione'!$H$151,(IF(Investimento!$E$20&gt;=J19,'Gestione e Manutenzione'!$H$149*(-1)/((1+$E$27)^J19),'Gestione e Manutenzione'!$H$149*(-1)/((1+$E$28)^J19))),0)+IF(J19='Gestione e Manutenzione'!$H$158,(IF(Investimento!$E$20&gt;=J19,'Gestione e Manutenzione'!$H$156*(-1)/((1+$E$27)^J19),'Gestione e Manutenzione'!$H$156*(-1)/((1+$E$28)^J19))),0)</f>
        <v>0</v>
      </c>
      <c r="K17" s="352">
        <f>IF(K19='Gestione e Manutenzione'!$H$25,(IF(Investimento!$E$20&gt;=K19,'Gestione e Manutenzione'!$H$23*(-1)/((1+$E$27)^K19),'Gestione e Manutenzione'!$H$23*(-1)/((1+$E$28)^K19))),0)+IF(K19='Gestione e Manutenzione'!$H$32,(IF(Investimento!$E$20&gt;=K19,'Gestione e Manutenzione'!$H$30*(-1)/((1+$E$27)^K19),'Gestione e Manutenzione'!$H$30*(-1)/((1+$E$28)^K19))),0)+IF(K19='Gestione e Manutenzione'!$H$39,(IF(Investimento!$E$20&gt;=K19,'Gestione e Manutenzione'!$H$37*(-1)/((1+$E$27)^K19),'Gestione e Manutenzione'!$H$37*(-1)/((1+$E$28)^K19))),0)+IF(K19='Gestione e Manutenzione'!$H$46,(IF(Investimento!$E$20&gt;=K19,'Gestione e Manutenzione'!$H$44*(-1)/((1+$E$27)^K19),'Gestione e Manutenzione'!$H$44*(-1)/((1+$E$28)^K19))),0)+IF(K19='Gestione e Manutenzione'!$H$53,(IF(Investimento!$E$20&gt;=K19,'Gestione e Manutenzione'!$H$51*(-1)/((1+$E$27)^K19),'Gestione e Manutenzione'!$H$51*(-1)/((1+$E$28)^K19))),0)+IF(K19='Gestione e Manutenzione'!$H$60,(IF(Investimento!$E$20&gt;=K19,'Gestione e Manutenzione'!$H$58*(-1)/((1+$E$27)^K19),'Gestione e Manutenzione'!$H$58*(-1)/((1+$E$28)^K19))),0)+IF(K19='Gestione e Manutenzione'!$H$67,(IF(Investimento!$E$20&gt;=K19,'Gestione e Manutenzione'!$H$65*(-1)/((1+$E$27)^K19),'Gestione e Manutenzione'!$H$65*(-1)/((1+$E$28)^K19))),0)+IF(K19='Gestione e Manutenzione'!$H$74,(IF(Investimento!$E$20&gt;=K19,'Gestione e Manutenzione'!$H$72*(-1)/((1+$E$27)^K19),'Gestione e Manutenzione'!$H$72*(-1)/((1+$E$28)^K19))),0)+IF(K19='Gestione e Manutenzione'!$H$81,(IF(Investimento!$E$20&gt;=K19,'Gestione e Manutenzione'!$H$79*(-1)/((1+$E$27)^K19),'Gestione e Manutenzione'!$H$79*(-1)/((1+$E$28)^K19))),0)+IF(K19='Gestione e Manutenzione'!$H$88,(IF(Investimento!$E$20&gt;=K19,'Gestione e Manutenzione'!$H$86*(-1)/((1+$E$27)^K19),'Gestione e Manutenzione'!$H$86*(-1)/((1+$E$28)^K19))),0)+IF(K19='Gestione e Manutenzione'!$H$95,(IF(Investimento!$E$20&gt;=K19,'Gestione e Manutenzione'!$H$93*(-1)/((1+$E$27)^K19),'Gestione e Manutenzione'!$H$93*(-1)/((1+$E$28)^K19))),0)+IF(K19='Gestione e Manutenzione'!$H$102,(IF(Investimento!$E$20&gt;=K19,'Gestione e Manutenzione'!$H$100*(-1)/((1+$E$27)^K19),'Gestione e Manutenzione'!$H$100*(-1)/((1+$E$28)^K19))),0)+IF(K19='Gestione e Manutenzione'!$H$109,(IF(Investimento!$E$20&gt;=K19,'Gestione e Manutenzione'!$H$107*(-1)/((1+$E$27)^K19),'Gestione e Manutenzione'!$H$107*(-1)/((1+$E$28)^K19))),0)+IF(K19='Gestione e Manutenzione'!$H$116,(IF(Investimento!$E$20&gt;=K19,'Gestione e Manutenzione'!$H$114*(-1)/((1+$E$27)^K19),'Gestione e Manutenzione'!$H$114*(-1)/((1+$E$28)^K19))),0)+IF(K19='Gestione e Manutenzione'!$H$123,(IF(Investimento!$E$20&gt;=K19,'Gestione e Manutenzione'!$H$121*(-1)/((1+$E$27)^K19),'Gestione e Manutenzione'!$H$121*(-1)/((1+$E$28)^K19))),0)+IF(K19='Gestione e Manutenzione'!$H$130,(IF(Investimento!$E$20&gt;=K19,'Gestione e Manutenzione'!$H$128*(-1)/((1+$E$27)^K19),'Gestione e Manutenzione'!$H$128*(-1)/((1+$E$28)^K19))),0)+IF(K19='Gestione e Manutenzione'!$H$137,(IF(Investimento!$E$20&gt;=K19,'Gestione e Manutenzione'!$H$135*(-1)/((1+$E$27)^K19),'Gestione e Manutenzione'!$H$135*(-1)/((1+$E$28)^K19))),0)+IF(K19='Gestione e Manutenzione'!$H$144,(IF(Investimento!$E$20&gt;=K19,'Gestione e Manutenzione'!$H$142*(-1)/((1+$E$27)^K19),'Gestione e Manutenzione'!$H$142*(-1)/((1+$E$28)^K19))),0)+IF(K19='Gestione e Manutenzione'!$H$151,(IF(Investimento!$E$20&gt;=K19,'Gestione e Manutenzione'!$H$149*(-1)/((1+$E$27)^K19),'Gestione e Manutenzione'!$H$149*(-1)/((1+$E$28)^K19))),0)+IF(K19='Gestione e Manutenzione'!$H$158,(IF(Investimento!$E$20&gt;=K19,'Gestione e Manutenzione'!$H$156*(-1)/((1+$E$27)^K19),'Gestione e Manutenzione'!$H$156*(-1)/((1+$E$28)^K19))),0)</f>
        <v>0</v>
      </c>
      <c r="L17" s="352">
        <f>IF(L19='Gestione e Manutenzione'!$H$25,(IF(Investimento!$E$20&gt;=L19,'Gestione e Manutenzione'!$H$23*(-1)/((1+$E$27)^L19),'Gestione e Manutenzione'!$H$23*(-1)/((1+$E$28)^L19))),0)+IF(L19='Gestione e Manutenzione'!$H$32,(IF(Investimento!$E$20&gt;=L19,'Gestione e Manutenzione'!$H$30*(-1)/((1+$E$27)^L19),'Gestione e Manutenzione'!$H$30*(-1)/((1+$E$28)^L19))),0)+IF(L19='Gestione e Manutenzione'!$H$39,(IF(Investimento!$E$20&gt;=L19,'Gestione e Manutenzione'!$H$37*(-1)/((1+$E$27)^L19),'Gestione e Manutenzione'!$H$37*(-1)/((1+$E$28)^L19))),0)+IF(L19='Gestione e Manutenzione'!$H$46,(IF(Investimento!$E$20&gt;=L19,'Gestione e Manutenzione'!$H$44*(-1)/((1+$E$27)^L19),'Gestione e Manutenzione'!$H$44*(-1)/((1+$E$28)^L19))),0)+IF(L19='Gestione e Manutenzione'!$H$53,(IF(Investimento!$E$20&gt;=L19,'Gestione e Manutenzione'!$H$51*(-1)/((1+$E$27)^L19),'Gestione e Manutenzione'!$H$51*(-1)/((1+$E$28)^L19))),0)+IF(L19='Gestione e Manutenzione'!$H$60,(IF(Investimento!$E$20&gt;=L19,'Gestione e Manutenzione'!$H$58*(-1)/((1+$E$27)^L19),'Gestione e Manutenzione'!$H$58*(-1)/((1+$E$28)^L19))),0)+IF(L19='Gestione e Manutenzione'!$H$67,(IF(Investimento!$E$20&gt;=L19,'Gestione e Manutenzione'!$H$65*(-1)/((1+$E$27)^L19),'Gestione e Manutenzione'!$H$65*(-1)/((1+$E$28)^L19))),0)+IF(L19='Gestione e Manutenzione'!$H$74,(IF(Investimento!$E$20&gt;=L19,'Gestione e Manutenzione'!$H$72*(-1)/((1+$E$27)^L19),'Gestione e Manutenzione'!$H$72*(-1)/((1+$E$28)^L19))),0)+IF(L19='Gestione e Manutenzione'!$H$81,(IF(Investimento!$E$20&gt;=L19,'Gestione e Manutenzione'!$H$79*(-1)/((1+$E$27)^L19),'Gestione e Manutenzione'!$H$79*(-1)/((1+$E$28)^L19))),0)+IF(L19='Gestione e Manutenzione'!$H$88,(IF(Investimento!$E$20&gt;=L19,'Gestione e Manutenzione'!$H$86*(-1)/((1+$E$27)^L19),'Gestione e Manutenzione'!$H$86*(-1)/((1+$E$28)^L19))),0)+IF(L19='Gestione e Manutenzione'!$H$95,(IF(Investimento!$E$20&gt;=L19,'Gestione e Manutenzione'!$H$93*(-1)/((1+$E$27)^L19),'Gestione e Manutenzione'!$H$93*(-1)/((1+$E$28)^L19))),0)+IF(L19='Gestione e Manutenzione'!$H$102,(IF(Investimento!$E$20&gt;=L19,'Gestione e Manutenzione'!$H$100*(-1)/((1+$E$27)^L19),'Gestione e Manutenzione'!$H$100*(-1)/((1+$E$28)^L19))),0)+IF(L19='Gestione e Manutenzione'!$H$109,(IF(Investimento!$E$20&gt;=L19,'Gestione e Manutenzione'!$H$107*(-1)/((1+$E$27)^L19),'Gestione e Manutenzione'!$H$107*(-1)/((1+$E$28)^L19))),0)+IF(L19='Gestione e Manutenzione'!$H$116,(IF(Investimento!$E$20&gt;=L19,'Gestione e Manutenzione'!$H$114*(-1)/((1+$E$27)^L19),'Gestione e Manutenzione'!$H$114*(-1)/((1+$E$28)^L19))),0)+IF(L19='Gestione e Manutenzione'!$H$123,(IF(Investimento!$E$20&gt;=L19,'Gestione e Manutenzione'!$H$121*(-1)/((1+$E$27)^L19),'Gestione e Manutenzione'!$H$121*(-1)/((1+$E$28)^L19))),0)+IF(L19='Gestione e Manutenzione'!$H$130,(IF(Investimento!$E$20&gt;=L19,'Gestione e Manutenzione'!$H$128*(-1)/((1+$E$27)^L19),'Gestione e Manutenzione'!$H$128*(-1)/((1+$E$28)^L19))),0)+IF(L19='Gestione e Manutenzione'!$H$137,(IF(Investimento!$E$20&gt;=L19,'Gestione e Manutenzione'!$H$135*(-1)/((1+$E$27)^L19),'Gestione e Manutenzione'!$H$135*(-1)/((1+$E$28)^L19))),0)+IF(L19='Gestione e Manutenzione'!$H$144,(IF(Investimento!$E$20&gt;=L19,'Gestione e Manutenzione'!$H$142*(-1)/((1+$E$27)^L19),'Gestione e Manutenzione'!$H$142*(-1)/((1+$E$28)^L19))),0)+IF(L19='Gestione e Manutenzione'!$H$151,(IF(Investimento!$E$20&gt;=L19,'Gestione e Manutenzione'!$H$149*(-1)/((1+$E$27)^L19),'Gestione e Manutenzione'!$H$149*(-1)/((1+$E$28)^L19))),0)+IF(L19='Gestione e Manutenzione'!$H$158,(IF(Investimento!$E$20&gt;=L19,'Gestione e Manutenzione'!$H$156*(-1)/((1+$E$27)^L19),'Gestione e Manutenzione'!$H$156*(-1)/((1+$E$28)^L19))),0)</f>
        <v>0</v>
      </c>
      <c r="M17" s="352">
        <f>IF(M19='Gestione e Manutenzione'!$H$25,(IF(Investimento!$E$20&gt;=M19,'Gestione e Manutenzione'!$H$23*(-1)/((1+$E$27)^M19),'Gestione e Manutenzione'!$H$23*(-1)/((1+$E$28)^M19))),0)+IF(M19='Gestione e Manutenzione'!$H$32,(IF(Investimento!$E$20&gt;=M19,'Gestione e Manutenzione'!$H$30*(-1)/((1+$E$27)^M19),'Gestione e Manutenzione'!$H$30*(-1)/((1+$E$28)^M19))),0)+IF(M19='Gestione e Manutenzione'!$H$39,(IF(Investimento!$E$20&gt;=M19,'Gestione e Manutenzione'!$H$37*(-1)/((1+$E$27)^M19),'Gestione e Manutenzione'!$H$37*(-1)/((1+$E$28)^M19))),0)+IF(M19='Gestione e Manutenzione'!$H$46,(IF(Investimento!$E$20&gt;=M19,'Gestione e Manutenzione'!$H$44*(-1)/((1+$E$27)^M19),'Gestione e Manutenzione'!$H$44*(-1)/((1+$E$28)^M19))),0)+IF(M19='Gestione e Manutenzione'!$H$53,(IF(Investimento!$E$20&gt;=M19,'Gestione e Manutenzione'!$H$51*(-1)/((1+$E$27)^M19),'Gestione e Manutenzione'!$H$51*(-1)/((1+$E$28)^M19))),0)+IF(M19='Gestione e Manutenzione'!$H$60,(IF(Investimento!$E$20&gt;=M19,'Gestione e Manutenzione'!$H$58*(-1)/((1+$E$27)^M19),'Gestione e Manutenzione'!$H$58*(-1)/((1+$E$28)^M19))),0)+IF(M19='Gestione e Manutenzione'!$H$67,(IF(Investimento!$E$20&gt;=M19,'Gestione e Manutenzione'!$H$65*(-1)/((1+$E$27)^M19),'Gestione e Manutenzione'!$H$65*(-1)/((1+$E$28)^M19))),0)+IF(M19='Gestione e Manutenzione'!$H$74,(IF(Investimento!$E$20&gt;=M19,'Gestione e Manutenzione'!$H$72*(-1)/((1+$E$27)^M19),'Gestione e Manutenzione'!$H$72*(-1)/((1+$E$28)^M19))),0)+IF(M19='Gestione e Manutenzione'!$H$81,(IF(Investimento!$E$20&gt;=M19,'Gestione e Manutenzione'!$H$79*(-1)/((1+$E$27)^M19),'Gestione e Manutenzione'!$H$79*(-1)/((1+$E$28)^M19))),0)+IF(M19='Gestione e Manutenzione'!$H$88,(IF(Investimento!$E$20&gt;=M19,'Gestione e Manutenzione'!$H$86*(-1)/((1+$E$27)^M19),'Gestione e Manutenzione'!$H$86*(-1)/((1+$E$28)^M19))),0)+IF(M19='Gestione e Manutenzione'!$H$95,(IF(Investimento!$E$20&gt;=M19,'Gestione e Manutenzione'!$H$93*(-1)/((1+$E$27)^M19),'Gestione e Manutenzione'!$H$93*(-1)/((1+$E$28)^M19))),0)+IF(M19='Gestione e Manutenzione'!$H$102,(IF(Investimento!$E$20&gt;=M19,'Gestione e Manutenzione'!$H$100*(-1)/((1+$E$27)^M19),'Gestione e Manutenzione'!$H$100*(-1)/((1+$E$28)^M19))),0)+IF(M19='Gestione e Manutenzione'!$H$109,(IF(Investimento!$E$20&gt;=M19,'Gestione e Manutenzione'!$H$107*(-1)/((1+$E$27)^M19),'Gestione e Manutenzione'!$H$107*(-1)/((1+$E$28)^M19))),0)+IF(M19='Gestione e Manutenzione'!$H$116,(IF(Investimento!$E$20&gt;=M19,'Gestione e Manutenzione'!$H$114*(-1)/((1+$E$27)^M19),'Gestione e Manutenzione'!$H$114*(-1)/((1+$E$28)^M19))),0)+IF(M19='Gestione e Manutenzione'!$H$123,(IF(Investimento!$E$20&gt;=M19,'Gestione e Manutenzione'!$H$121*(-1)/((1+$E$27)^M19),'Gestione e Manutenzione'!$H$121*(-1)/((1+$E$28)^M19))),0)+IF(M19='Gestione e Manutenzione'!$H$130,(IF(Investimento!$E$20&gt;=M19,'Gestione e Manutenzione'!$H$128*(-1)/((1+$E$27)^M19),'Gestione e Manutenzione'!$H$128*(-1)/((1+$E$28)^M19))),0)+IF(M19='Gestione e Manutenzione'!$H$137,(IF(Investimento!$E$20&gt;=M19,'Gestione e Manutenzione'!$H$135*(-1)/((1+$E$27)^M19),'Gestione e Manutenzione'!$H$135*(-1)/((1+$E$28)^M19))),0)+IF(M19='Gestione e Manutenzione'!$H$144,(IF(Investimento!$E$20&gt;=M19,'Gestione e Manutenzione'!$H$142*(-1)/((1+$E$27)^M19),'Gestione e Manutenzione'!$H$142*(-1)/((1+$E$28)^M19))),0)+IF(M19='Gestione e Manutenzione'!$H$151,(IF(Investimento!$E$20&gt;=M19,'Gestione e Manutenzione'!$H$149*(-1)/((1+$E$27)^M19),'Gestione e Manutenzione'!$H$149*(-1)/((1+$E$28)^M19))),0)+IF(M19='Gestione e Manutenzione'!$H$158,(IF(Investimento!$E$20&gt;=M19,'Gestione e Manutenzione'!$H$156*(-1)/((1+$E$27)^M19),'Gestione e Manutenzione'!$H$156*(-1)/((1+$E$28)^M19))),0)</f>
        <v>0</v>
      </c>
      <c r="N17" s="352">
        <f>IF(N19='Gestione e Manutenzione'!$H$25,(IF(Investimento!$E$20&gt;=N19,'Gestione e Manutenzione'!$H$23*(-1)/((1+$E$27)^N19),'Gestione e Manutenzione'!$H$23*(-1)/((1+$E$28)^N19))),0)+IF(N19='Gestione e Manutenzione'!$H$32,(IF(Investimento!$E$20&gt;=N19,'Gestione e Manutenzione'!$H$30*(-1)/((1+$E$27)^N19),'Gestione e Manutenzione'!$H$30*(-1)/((1+$E$28)^N19))),0)+IF(N19='Gestione e Manutenzione'!$H$39,(IF(Investimento!$E$20&gt;=N19,'Gestione e Manutenzione'!$H$37*(-1)/((1+$E$27)^N19),'Gestione e Manutenzione'!$H$37*(-1)/((1+$E$28)^N19))),0)+IF(N19='Gestione e Manutenzione'!$H$46,(IF(Investimento!$E$20&gt;=N19,'Gestione e Manutenzione'!$H$44*(-1)/((1+$E$27)^N19),'Gestione e Manutenzione'!$H$44*(-1)/((1+$E$28)^N19))),0)+IF(N19='Gestione e Manutenzione'!$H$53,(IF(Investimento!$E$20&gt;=N19,'Gestione e Manutenzione'!$H$51*(-1)/((1+$E$27)^N19),'Gestione e Manutenzione'!$H$51*(-1)/((1+$E$28)^N19))),0)+IF(N19='Gestione e Manutenzione'!$H$60,(IF(Investimento!$E$20&gt;=N19,'Gestione e Manutenzione'!$H$58*(-1)/((1+$E$27)^N19),'Gestione e Manutenzione'!$H$58*(-1)/((1+$E$28)^N19))),0)+IF(N19='Gestione e Manutenzione'!$H$67,(IF(Investimento!$E$20&gt;=N19,'Gestione e Manutenzione'!$H$65*(-1)/((1+$E$27)^N19),'Gestione e Manutenzione'!$H$65*(-1)/((1+$E$28)^N19))),0)+IF(N19='Gestione e Manutenzione'!$H$74,(IF(Investimento!$E$20&gt;=N19,'Gestione e Manutenzione'!$H$72*(-1)/((1+$E$27)^N19),'Gestione e Manutenzione'!$H$72*(-1)/((1+$E$28)^N19))),0)+IF(N19='Gestione e Manutenzione'!$H$81,(IF(Investimento!$E$20&gt;=N19,'Gestione e Manutenzione'!$H$79*(-1)/((1+$E$27)^N19),'Gestione e Manutenzione'!$H$79*(-1)/((1+$E$28)^N19))),0)+IF(N19='Gestione e Manutenzione'!$H$88,(IF(Investimento!$E$20&gt;=N19,'Gestione e Manutenzione'!$H$86*(-1)/((1+$E$27)^N19),'Gestione e Manutenzione'!$H$86*(-1)/((1+$E$28)^N19))),0)+IF(N19='Gestione e Manutenzione'!$H$95,(IF(Investimento!$E$20&gt;=N19,'Gestione e Manutenzione'!$H$93*(-1)/((1+$E$27)^N19),'Gestione e Manutenzione'!$H$93*(-1)/((1+$E$28)^N19))),0)+IF(N19='Gestione e Manutenzione'!$H$102,(IF(Investimento!$E$20&gt;=N19,'Gestione e Manutenzione'!$H$100*(-1)/((1+$E$27)^N19),'Gestione e Manutenzione'!$H$100*(-1)/((1+$E$28)^N19))),0)+IF(N19='Gestione e Manutenzione'!$H$109,(IF(Investimento!$E$20&gt;=N19,'Gestione e Manutenzione'!$H$107*(-1)/((1+$E$27)^N19),'Gestione e Manutenzione'!$H$107*(-1)/((1+$E$28)^N19))),0)+IF(N19='Gestione e Manutenzione'!$H$116,(IF(Investimento!$E$20&gt;=N19,'Gestione e Manutenzione'!$H$114*(-1)/((1+$E$27)^N19),'Gestione e Manutenzione'!$H$114*(-1)/((1+$E$28)^N19))),0)+IF(N19='Gestione e Manutenzione'!$H$123,(IF(Investimento!$E$20&gt;=N19,'Gestione e Manutenzione'!$H$121*(-1)/((1+$E$27)^N19),'Gestione e Manutenzione'!$H$121*(-1)/((1+$E$28)^N19))),0)+IF(N19='Gestione e Manutenzione'!$H$130,(IF(Investimento!$E$20&gt;=N19,'Gestione e Manutenzione'!$H$128*(-1)/((1+$E$27)^N19),'Gestione e Manutenzione'!$H$128*(-1)/((1+$E$28)^N19))),0)+IF(N19='Gestione e Manutenzione'!$H$137,(IF(Investimento!$E$20&gt;=N19,'Gestione e Manutenzione'!$H$135*(-1)/((1+$E$27)^N19),'Gestione e Manutenzione'!$H$135*(-1)/((1+$E$28)^N19))),0)+IF(N19='Gestione e Manutenzione'!$H$144,(IF(Investimento!$E$20&gt;=N19,'Gestione e Manutenzione'!$H$142*(-1)/((1+$E$27)^N19),'Gestione e Manutenzione'!$H$142*(-1)/((1+$E$28)^N19))),0)+IF(N19='Gestione e Manutenzione'!$H$151,(IF(Investimento!$E$20&gt;=N19,'Gestione e Manutenzione'!$H$149*(-1)/((1+$E$27)^N19),'Gestione e Manutenzione'!$H$149*(-1)/((1+$E$28)^N19))),0)+IF(N19='Gestione e Manutenzione'!$H$158,(IF(Investimento!$E$20&gt;=N19,'Gestione e Manutenzione'!$H$156*(-1)/((1+$E$27)^N19),'Gestione e Manutenzione'!$H$156*(-1)/((1+$E$28)^N19))),0)</f>
        <v>0</v>
      </c>
      <c r="O17" s="352">
        <f>IF(O19='Gestione e Manutenzione'!$H$25,(IF(Investimento!$E$20&gt;=O19,'Gestione e Manutenzione'!$H$23*(-1)/((1+$E$27)^O19),'Gestione e Manutenzione'!$H$23*(-1)/((1+$E$28)^O19))),0)+IF(O19='Gestione e Manutenzione'!$H$32,(IF(Investimento!$E$20&gt;=O19,'Gestione e Manutenzione'!$H$30*(-1)/((1+$E$27)^O19),'Gestione e Manutenzione'!$H$30*(-1)/((1+$E$28)^O19))),0)+IF(O19='Gestione e Manutenzione'!$H$39,(IF(Investimento!$E$20&gt;=O19,'Gestione e Manutenzione'!$H$37*(-1)/((1+$E$27)^O19),'Gestione e Manutenzione'!$H$37*(-1)/((1+$E$28)^O19))),0)+IF(O19='Gestione e Manutenzione'!$H$46,(IF(Investimento!$E$20&gt;=O19,'Gestione e Manutenzione'!$H$44*(-1)/((1+$E$27)^O19),'Gestione e Manutenzione'!$H$44*(-1)/((1+$E$28)^O19))),0)+IF(O19='Gestione e Manutenzione'!$H$53,(IF(Investimento!$E$20&gt;=O19,'Gestione e Manutenzione'!$H$51*(-1)/((1+$E$27)^O19),'Gestione e Manutenzione'!$H$51*(-1)/((1+$E$28)^O19))),0)+IF(O19='Gestione e Manutenzione'!$H$60,(IF(Investimento!$E$20&gt;=O19,'Gestione e Manutenzione'!$H$58*(-1)/((1+$E$27)^O19),'Gestione e Manutenzione'!$H$58*(-1)/((1+$E$28)^O19))),0)+IF(O19='Gestione e Manutenzione'!$H$67,(IF(Investimento!$E$20&gt;=O19,'Gestione e Manutenzione'!$H$65*(-1)/((1+$E$27)^O19),'Gestione e Manutenzione'!$H$65*(-1)/((1+$E$28)^O19))),0)+IF(O19='Gestione e Manutenzione'!$H$74,(IF(Investimento!$E$20&gt;=O19,'Gestione e Manutenzione'!$H$72*(-1)/((1+$E$27)^O19),'Gestione e Manutenzione'!$H$72*(-1)/((1+$E$28)^O19))),0)+IF(O19='Gestione e Manutenzione'!$H$81,(IF(Investimento!$E$20&gt;=O19,'Gestione e Manutenzione'!$H$79*(-1)/((1+$E$27)^O19),'Gestione e Manutenzione'!$H$79*(-1)/((1+$E$28)^O19))),0)+IF(O19='Gestione e Manutenzione'!$H$88,(IF(Investimento!$E$20&gt;=O19,'Gestione e Manutenzione'!$H$86*(-1)/((1+$E$27)^O19),'Gestione e Manutenzione'!$H$86*(-1)/((1+$E$28)^O19))),0)+IF(O19='Gestione e Manutenzione'!$H$95,(IF(Investimento!$E$20&gt;=O19,'Gestione e Manutenzione'!$H$93*(-1)/((1+$E$27)^O19),'Gestione e Manutenzione'!$H$93*(-1)/((1+$E$28)^O19))),0)+IF(O19='Gestione e Manutenzione'!$H$102,(IF(Investimento!$E$20&gt;=O19,'Gestione e Manutenzione'!$H$100*(-1)/((1+$E$27)^O19),'Gestione e Manutenzione'!$H$100*(-1)/((1+$E$28)^O19))),0)+IF(O19='Gestione e Manutenzione'!$H$109,(IF(Investimento!$E$20&gt;=O19,'Gestione e Manutenzione'!$H$107*(-1)/((1+$E$27)^O19),'Gestione e Manutenzione'!$H$107*(-1)/((1+$E$28)^O19))),0)+IF(O19='Gestione e Manutenzione'!$H$116,(IF(Investimento!$E$20&gt;=O19,'Gestione e Manutenzione'!$H$114*(-1)/((1+$E$27)^O19),'Gestione e Manutenzione'!$H$114*(-1)/((1+$E$28)^O19))),0)+IF(O19='Gestione e Manutenzione'!$H$123,(IF(Investimento!$E$20&gt;=O19,'Gestione e Manutenzione'!$H$121*(-1)/((1+$E$27)^O19),'Gestione e Manutenzione'!$H$121*(-1)/((1+$E$28)^O19))),0)+IF(O19='Gestione e Manutenzione'!$H$130,(IF(Investimento!$E$20&gt;=O19,'Gestione e Manutenzione'!$H$128*(-1)/((1+$E$27)^O19),'Gestione e Manutenzione'!$H$128*(-1)/((1+$E$28)^O19))),0)+IF(O19='Gestione e Manutenzione'!$H$137,(IF(Investimento!$E$20&gt;=O19,'Gestione e Manutenzione'!$H$135*(-1)/((1+$E$27)^O19),'Gestione e Manutenzione'!$H$135*(-1)/((1+$E$28)^O19))),0)+IF(O19='Gestione e Manutenzione'!$H$144,(IF(Investimento!$E$20&gt;=O19,'Gestione e Manutenzione'!$H$142*(-1)/((1+$E$27)^O19),'Gestione e Manutenzione'!$H$142*(-1)/((1+$E$28)^O19))),0)+IF(O19='Gestione e Manutenzione'!$H$151,(IF(Investimento!$E$20&gt;=O19,'Gestione e Manutenzione'!$H$149*(-1)/((1+$E$27)^O19),'Gestione e Manutenzione'!$H$149*(-1)/((1+$E$28)^O19))),0)+IF(O19='Gestione e Manutenzione'!$H$158,(IF(Investimento!$E$20&gt;=O19,'Gestione e Manutenzione'!$H$156*(-1)/((1+$E$27)^O19),'Gestione e Manutenzione'!$H$156*(-1)/((1+$E$28)^O19))),0)</f>
        <v>0</v>
      </c>
      <c r="P17" s="352">
        <f>IF(P19='Gestione e Manutenzione'!$H$25,(IF(Investimento!$E$20&gt;=P19,'Gestione e Manutenzione'!$H$23*(-1)/((1+$E$27)^P19),'Gestione e Manutenzione'!$H$23*(-1)/((1+$E$28)^P19))),0)+IF(P19='Gestione e Manutenzione'!$H$32,(IF(Investimento!$E$20&gt;=P19,'Gestione e Manutenzione'!$H$30*(-1)/((1+$E$27)^P19),'Gestione e Manutenzione'!$H$30*(-1)/((1+$E$28)^P19))),0)+IF(P19='Gestione e Manutenzione'!$H$39,(IF(Investimento!$E$20&gt;=P19,'Gestione e Manutenzione'!$H$37*(-1)/((1+$E$27)^P19),'Gestione e Manutenzione'!$H$37*(-1)/((1+$E$28)^P19))),0)+IF(P19='Gestione e Manutenzione'!$H$46,(IF(Investimento!$E$20&gt;=P19,'Gestione e Manutenzione'!$H$44*(-1)/((1+$E$27)^P19),'Gestione e Manutenzione'!$H$44*(-1)/((1+$E$28)^P19))),0)+IF(P19='Gestione e Manutenzione'!$H$53,(IF(Investimento!$E$20&gt;=P19,'Gestione e Manutenzione'!$H$51*(-1)/((1+$E$27)^P19),'Gestione e Manutenzione'!$H$51*(-1)/((1+$E$28)^P19))),0)+IF(P19='Gestione e Manutenzione'!$H$60,(IF(Investimento!$E$20&gt;=P19,'Gestione e Manutenzione'!$H$58*(-1)/((1+$E$27)^P19),'Gestione e Manutenzione'!$H$58*(-1)/((1+$E$28)^P19))),0)+IF(P19='Gestione e Manutenzione'!$H$67,(IF(Investimento!$E$20&gt;=P19,'Gestione e Manutenzione'!$H$65*(-1)/((1+$E$27)^P19),'Gestione e Manutenzione'!$H$65*(-1)/((1+$E$28)^P19))),0)+IF(P19='Gestione e Manutenzione'!$H$74,(IF(Investimento!$E$20&gt;=P19,'Gestione e Manutenzione'!$H$72*(-1)/((1+$E$27)^P19),'Gestione e Manutenzione'!$H$72*(-1)/((1+$E$28)^P19))),0)+IF(P19='Gestione e Manutenzione'!$H$81,(IF(Investimento!$E$20&gt;=P19,'Gestione e Manutenzione'!$H$79*(-1)/((1+$E$27)^P19),'Gestione e Manutenzione'!$H$79*(-1)/((1+$E$28)^P19))),0)+IF(P19='Gestione e Manutenzione'!$H$88,(IF(Investimento!$E$20&gt;=P19,'Gestione e Manutenzione'!$H$86*(-1)/((1+$E$27)^P19),'Gestione e Manutenzione'!$H$86*(-1)/((1+$E$28)^P19))),0)+IF(P19='Gestione e Manutenzione'!$H$95,(IF(Investimento!$E$20&gt;=P19,'Gestione e Manutenzione'!$H$93*(-1)/((1+$E$27)^P19),'Gestione e Manutenzione'!$H$93*(-1)/((1+$E$28)^P19))),0)+IF(P19='Gestione e Manutenzione'!$H$102,(IF(Investimento!$E$20&gt;=P19,'Gestione e Manutenzione'!$H$100*(-1)/((1+$E$27)^P19),'Gestione e Manutenzione'!$H$100*(-1)/((1+$E$28)^P19))),0)+IF(P19='Gestione e Manutenzione'!$H$109,(IF(Investimento!$E$20&gt;=P19,'Gestione e Manutenzione'!$H$107*(-1)/((1+$E$27)^P19),'Gestione e Manutenzione'!$H$107*(-1)/((1+$E$28)^P19))),0)+IF(P19='Gestione e Manutenzione'!$H$116,(IF(Investimento!$E$20&gt;=P19,'Gestione e Manutenzione'!$H$114*(-1)/((1+$E$27)^P19),'Gestione e Manutenzione'!$H$114*(-1)/((1+$E$28)^P19))),0)+IF(P19='Gestione e Manutenzione'!$H$123,(IF(Investimento!$E$20&gt;=P19,'Gestione e Manutenzione'!$H$121*(-1)/((1+$E$27)^P19),'Gestione e Manutenzione'!$H$121*(-1)/((1+$E$28)^P19))),0)+IF(P19='Gestione e Manutenzione'!$H$130,(IF(Investimento!$E$20&gt;=P19,'Gestione e Manutenzione'!$H$128*(-1)/((1+$E$27)^P19),'Gestione e Manutenzione'!$H$128*(-1)/((1+$E$28)^P19))),0)+IF(P19='Gestione e Manutenzione'!$H$137,(IF(Investimento!$E$20&gt;=P19,'Gestione e Manutenzione'!$H$135*(-1)/((1+$E$27)^P19),'Gestione e Manutenzione'!$H$135*(-1)/((1+$E$28)^P19))),0)+IF(P19='Gestione e Manutenzione'!$H$144,(IF(Investimento!$E$20&gt;=P19,'Gestione e Manutenzione'!$H$142*(-1)/((1+$E$27)^P19),'Gestione e Manutenzione'!$H$142*(-1)/((1+$E$28)^P19))),0)+IF(P19='Gestione e Manutenzione'!$H$151,(IF(Investimento!$E$20&gt;=P19,'Gestione e Manutenzione'!$H$149*(-1)/((1+$E$27)^P19),'Gestione e Manutenzione'!$H$149*(-1)/((1+$E$28)^P19))),0)+IF(P19='Gestione e Manutenzione'!$H$158,(IF(Investimento!$E$20&gt;=P19,'Gestione e Manutenzione'!$H$156*(-1)/((1+$E$27)^P19),'Gestione e Manutenzione'!$H$156*(-1)/((1+$E$28)^P19))),0)</f>
        <v>0</v>
      </c>
      <c r="Q17" s="352">
        <f>IF(Q19='Gestione e Manutenzione'!$H$25,(IF(Investimento!$E$20&gt;=Q19,'Gestione e Manutenzione'!$H$23*(-1)/((1+$E$27)^Q19),'Gestione e Manutenzione'!$H$23*(-1)/((1+$E$28)^Q19))),0)+IF(Q19='Gestione e Manutenzione'!$H$32,(IF(Investimento!$E$20&gt;=Q19,'Gestione e Manutenzione'!$H$30*(-1)/((1+$E$27)^Q19),'Gestione e Manutenzione'!$H$30*(-1)/((1+$E$28)^Q19))),0)+IF(Q19='Gestione e Manutenzione'!$H$39,(IF(Investimento!$E$20&gt;=Q19,'Gestione e Manutenzione'!$H$37*(-1)/((1+$E$27)^Q19),'Gestione e Manutenzione'!$H$37*(-1)/((1+$E$28)^Q19))),0)+IF(Q19='Gestione e Manutenzione'!$H$46,(IF(Investimento!$E$20&gt;=Q19,'Gestione e Manutenzione'!$H$44*(-1)/((1+$E$27)^Q19),'Gestione e Manutenzione'!$H$44*(-1)/((1+$E$28)^Q19))),0)+IF(Q19='Gestione e Manutenzione'!$H$53,(IF(Investimento!$E$20&gt;=Q19,'Gestione e Manutenzione'!$H$51*(-1)/((1+$E$27)^Q19),'Gestione e Manutenzione'!$H$51*(-1)/((1+$E$28)^Q19))),0)+IF(Q19='Gestione e Manutenzione'!$H$60,(IF(Investimento!$E$20&gt;=Q19,'Gestione e Manutenzione'!$H$58*(-1)/((1+$E$27)^Q19),'Gestione e Manutenzione'!$H$58*(-1)/((1+$E$28)^Q19))),0)+IF(Q19='Gestione e Manutenzione'!$H$67,(IF(Investimento!$E$20&gt;=Q19,'Gestione e Manutenzione'!$H$65*(-1)/((1+$E$27)^Q19),'Gestione e Manutenzione'!$H$65*(-1)/((1+$E$28)^Q19))),0)+IF(Q19='Gestione e Manutenzione'!$H$74,(IF(Investimento!$E$20&gt;=Q19,'Gestione e Manutenzione'!$H$72*(-1)/((1+$E$27)^Q19),'Gestione e Manutenzione'!$H$72*(-1)/((1+$E$28)^Q19))),0)+IF(Q19='Gestione e Manutenzione'!$H$81,(IF(Investimento!$E$20&gt;=Q19,'Gestione e Manutenzione'!$H$79*(-1)/((1+$E$27)^Q19),'Gestione e Manutenzione'!$H$79*(-1)/((1+$E$28)^Q19))),0)+IF(Q19='Gestione e Manutenzione'!$H$88,(IF(Investimento!$E$20&gt;=Q19,'Gestione e Manutenzione'!$H$86*(-1)/((1+$E$27)^Q19),'Gestione e Manutenzione'!$H$86*(-1)/((1+$E$28)^Q19))),0)+IF(Q19='Gestione e Manutenzione'!$H$95,(IF(Investimento!$E$20&gt;=Q19,'Gestione e Manutenzione'!$H$93*(-1)/((1+$E$27)^Q19),'Gestione e Manutenzione'!$H$93*(-1)/((1+$E$28)^Q19))),0)+IF(Q19='Gestione e Manutenzione'!$H$102,(IF(Investimento!$E$20&gt;=Q19,'Gestione e Manutenzione'!$H$100*(-1)/((1+$E$27)^Q19),'Gestione e Manutenzione'!$H$100*(-1)/((1+$E$28)^Q19))),0)+IF(Q19='Gestione e Manutenzione'!$H$109,(IF(Investimento!$E$20&gt;=Q19,'Gestione e Manutenzione'!$H$107*(-1)/((1+$E$27)^Q19),'Gestione e Manutenzione'!$H$107*(-1)/((1+$E$28)^Q19))),0)+IF(Q19='Gestione e Manutenzione'!$H$116,(IF(Investimento!$E$20&gt;=Q19,'Gestione e Manutenzione'!$H$114*(-1)/((1+$E$27)^Q19),'Gestione e Manutenzione'!$H$114*(-1)/((1+$E$28)^Q19))),0)+IF(Q19='Gestione e Manutenzione'!$H$123,(IF(Investimento!$E$20&gt;=Q19,'Gestione e Manutenzione'!$H$121*(-1)/((1+$E$27)^Q19),'Gestione e Manutenzione'!$H$121*(-1)/((1+$E$28)^Q19))),0)+IF(Q19='Gestione e Manutenzione'!$H$130,(IF(Investimento!$E$20&gt;=Q19,'Gestione e Manutenzione'!$H$128*(-1)/((1+$E$27)^Q19),'Gestione e Manutenzione'!$H$128*(-1)/((1+$E$28)^Q19))),0)+IF(Q19='Gestione e Manutenzione'!$H$137,(IF(Investimento!$E$20&gt;=Q19,'Gestione e Manutenzione'!$H$135*(-1)/((1+$E$27)^Q19),'Gestione e Manutenzione'!$H$135*(-1)/((1+$E$28)^Q19))),0)+IF(Q19='Gestione e Manutenzione'!$H$144,(IF(Investimento!$E$20&gt;=Q19,'Gestione e Manutenzione'!$H$142*(-1)/((1+$E$27)^Q19),'Gestione e Manutenzione'!$H$142*(-1)/((1+$E$28)^Q19))),0)+IF(Q19='Gestione e Manutenzione'!$H$151,(IF(Investimento!$E$20&gt;=Q19,'Gestione e Manutenzione'!$H$149*(-1)/((1+$E$27)^Q19),'Gestione e Manutenzione'!$H$149*(-1)/((1+$E$28)^Q19))),0)+IF(Q19='Gestione e Manutenzione'!$H$158,(IF(Investimento!$E$20&gt;=Q19,'Gestione e Manutenzione'!$H$156*(-1)/((1+$E$27)^Q19),'Gestione e Manutenzione'!$H$156*(-1)/((1+$E$28)^Q19))),0)</f>
        <v>0</v>
      </c>
      <c r="R17" s="352">
        <f>IF(R19='Gestione e Manutenzione'!$H$25,(IF(Investimento!$E$20&gt;=R19,'Gestione e Manutenzione'!$H$23*(-1)/((1+$E$27)^R19),'Gestione e Manutenzione'!$H$23*(-1)/((1+$E$28)^R19))),0)+IF(R19='Gestione e Manutenzione'!$H$32,(IF(Investimento!$E$20&gt;=R19,'Gestione e Manutenzione'!$H$30*(-1)/((1+$E$27)^R19),'Gestione e Manutenzione'!$H$30*(-1)/((1+$E$28)^R19))),0)+IF(R19='Gestione e Manutenzione'!$H$39,(IF(Investimento!$E$20&gt;=R19,'Gestione e Manutenzione'!$H$37*(-1)/((1+$E$27)^R19),'Gestione e Manutenzione'!$H$37*(-1)/((1+$E$28)^R19))),0)+IF(R19='Gestione e Manutenzione'!$H$46,(IF(Investimento!$E$20&gt;=R19,'Gestione e Manutenzione'!$H$44*(-1)/((1+$E$27)^R19),'Gestione e Manutenzione'!$H$44*(-1)/((1+$E$28)^R19))),0)+IF(R19='Gestione e Manutenzione'!$H$53,(IF(Investimento!$E$20&gt;=R19,'Gestione e Manutenzione'!$H$51*(-1)/((1+$E$27)^R19),'Gestione e Manutenzione'!$H$51*(-1)/((1+$E$28)^R19))),0)+IF(R19='Gestione e Manutenzione'!$H$60,(IF(Investimento!$E$20&gt;=R19,'Gestione e Manutenzione'!$H$58*(-1)/((1+$E$27)^R19),'Gestione e Manutenzione'!$H$58*(-1)/((1+$E$28)^R19))),0)+IF(R19='Gestione e Manutenzione'!$H$67,(IF(Investimento!$E$20&gt;=R19,'Gestione e Manutenzione'!$H$65*(-1)/((1+$E$27)^R19),'Gestione e Manutenzione'!$H$65*(-1)/((1+$E$28)^R19))),0)+IF(R19='Gestione e Manutenzione'!$H$74,(IF(Investimento!$E$20&gt;=R19,'Gestione e Manutenzione'!$H$72*(-1)/((1+$E$27)^R19),'Gestione e Manutenzione'!$H$72*(-1)/((1+$E$28)^R19))),0)+IF(R19='Gestione e Manutenzione'!$H$81,(IF(Investimento!$E$20&gt;=R19,'Gestione e Manutenzione'!$H$79*(-1)/((1+$E$27)^R19),'Gestione e Manutenzione'!$H$79*(-1)/((1+$E$28)^R19))),0)+IF(R19='Gestione e Manutenzione'!$H$88,(IF(Investimento!$E$20&gt;=R19,'Gestione e Manutenzione'!$H$86*(-1)/((1+$E$27)^R19),'Gestione e Manutenzione'!$H$86*(-1)/((1+$E$28)^R19))),0)+IF(R19='Gestione e Manutenzione'!$H$95,(IF(Investimento!$E$20&gt;=R19,'Gestione e Manutenzione'!$H$93*(-1)/((1+$E$27)^R19),'Gestione e Manutenzione'!$H$93*(-1)/((1+$E$28)^R19))),0)+IF(R19='Gestione e Manutenzione'!$H$102,(IF(Investimento!$E$20&gt;=R19,'Gestione e Manutenzione'!$H$100*(-1)/((1+$E$27)^R19),'Gestione e Manutenzione'!$H$100*(-1)/((1+$E$28)^R19))),0)+IF(R19='Gestione e Manutenzione'!$H$109,(IF(Investimento!$E$20&gt;=R19,'Gestione e Manutenzione'!$H$107*(-1)/((1+$E$27)^R19),'Gestione e Manutenzione'!$H$107*(-1)/((1+$E$28)^R19))),0)+IF(R19='Gestione e Manutenzione'!$H$116,(IF(Investimento!$E$20&gt;=R19,'Gestione e Manutenzione'!$H$114*(-1)/((1+$E$27)^R19),'Gestione e Manutenzione'!$H$114*(-1)/((1+$E$28)^R19))),0)+IF(R19='Gestione e Manutenzione'!$H$123,(IF(Investimento!$E$20&gt;=R19,'Gestione e Manutenzione'!$H$121*(-1)/((1+$E$27)^R19),'Gestione e Manutenzione'!$H$121*(-1)/((1+$E$28)^R19))),0)+IF(R19='Gestione e Manutenzione'!$H$130,(IF(Investimento!$E$20&gt;=R19,'Gestione e Manutenzione'!$H$128*(-1)/((1+$E$27)^R19),'Gestione e Manutenzione'!$H$128*(-1)/((1+$E$28)^R19))),0)+IF(R19='Gestione e Manutenzione'!$H$137,(IF(Investimento!$E$20&gt;=R19,'Gestione e Manutenzione'!$H$135*(-1)/((1+$E$27)^R19),'Gestione e Manutenzione'!$H$135*(-1)/((1+$E$28)^R19))),0)+IF(R19='Gestione e Manutenzione'!$H$144,(IF(Investimento!$E$20&gt;=R19,'Gestione e Manutenzione'!$H$142*(-1)/((1+$E$27)^R19),'Gestione e Manutenzione'!$H$142*(-1)/((1+$E$28)^R19))),0)+IF(R19='Gestione e Manutenzione'!$H$151,(IF(Investimento!$E$20&gt;=R19,'Gestione e Manutenzione'!$H$149*(-1)/((1+$E$27)^R19),'Gestione e Manutenzione'!$H$149*(-1)/((1+$E$28)^R19))),0)+IF(R19='Gestione e Manutenzione'!$H$158,(IF(Investimento!$E$20&gt;=R19,'Gestione e Manutenzione'!$H$156*(-1)/((1+$E$27)^R19),'Gestione e Manutenzione'!$H$156*(-1)/((1+$E$28)^R19))),0)</f>
        <v>0</v>
      </c>
      <c r="S17" s="352">
        <f>IF(S19='Gestione e Manutenzione'!$H$25,(IF(Investimento!$E$20&gt;=S19,'Gestione e Manutenzione'!$H$23*(-1)/((1+$E$27)^S19),'Gestione e Manutenzione'!$H$23*(-1)/((1+$E$28)^S19))),0)+IF(S19='Gestione e Manutenzione'!$H$32,(IF(Investimento!$E$20&gt;=S19,'Gestione e Manutenzione'!$H$30*(-1)/((1+$E$27)^S19),'Gestione e Manutenzione'!$H$30*(-1)/((1+$E$28)^S19))),0)+IF(S19='Gestione e Manutenzione'!$H$39,(IF(Investimento!$E$20&gt;=S19,'Gestione e Manutenzione'!$H$37*(-1)/((1+$E$27)^S19),'Gestione e Manutenzione'!$H$37*(-1)/((1+$E$28)^S19))),0)+IF(S19='Gestione e Manutenzione'!$H$46,(IF(Investimento!$E$20&gt;=S19,'Gestione e Manutenzione'!$H$44*(-1)/((1+$E$27)^S19),'Gestione e Manutenzione'!$H$44*(-1)/((1+$E$28)^S19))),0)+IF(S19='Gestione e Manutenzione'!$H$53,(IF(Investimento!$E$20&gt;=S19,'Gestione e Manutenzione'!$H$51*(-1)/((1+$E$27)^S19),'Gestione e Manutenzione'!$H$51*(-1)/((1+$E$28)^S19))),0)+IF(S19='Gestione e Manutenzione'!$H$60,(IF(Investimento!$E$20&gt;=S19,'Gestione e Manutenzione'!$H$58*(-1)/((1+$E$27)^S19),'Gestione e Manutenzione'!$H$58*(-1)/((1+$E$28)^S19))),0)+IF(S19='Gestione e Manutenzione'!$H$67,(IF(Investimento!$E$20&gt;=S19,'Gestione e Manutenzione'!$H$65*(-1)/((1+$E$27)^S19),'Gestione e Manutenzione'!$H$65*(-1)/((1+$E$28)^S19))),0)+IF(S19='Gestione e Manutenzione'!$H$74,(IF(Investimento!$E$20&gt;=S19,'Gestione e Manutenzione'!$H$72*(-1)/((1+$E$27)^S19),'Gestione e Manutenzione'!$H$72*(-1)/((1+$E$28)^S19))),0)+IF(S19='Gestione e Manutenzione'!$H$81,(IF(Investimento!$E$20&gt;=S19,'Gestione e Manutenzione'!$H$79*(-1)/((1+$E$27)^S19),'Gestione e Manutenzione'!$H$79*(-1)/((1+$E$28)^S19))),0)+IF(S19='Gestione e Manutenzione'!$H$88,(IF(Investimento!$E$20&gt;=S19,'Gestione e Manutenzione'!$H$86*(-1)/((1+$E$27)^S19),'Gestione e Manutenzione'!$H$86*(-1)/((1+$E$28)^S19))),0)+IF(S19='Gestione e Manutenzione'!$H$95,(IF(Investimento!$E$20&gt;=S19,'Gestione e Manutenzione'!$H$93*(-1)/((1+$E$27)^S19),'Gestione e Manutenzione'!$H$93*(-1)/((1+$E$28)^S19))),0)+IF(S19='Gestione e Manutenzione'!$H$102,(IF(Investimento!$E$20&gt;=S19,'Gestione e Manutenzione'!$H$100*(-1)/((1+$E$27)^S19),'Gestione e Manutenzione'!$H$100*(-1)/((1+$E$28)^S19))),0)+IF(S19='Gestione e Manutenzione'!$H$109,(IF(Investimento!$E$20&gt;=S19,'Gestione e Manutenzione'!$H$107*(-1)/((1+$E$27)^S19),'Gestione e Manutenzione'!$H$107*(-1)/((1+$E$28)^S19))),0)+IF(S19='Gestione e Manutenzione'!$H$116,(IF(Investimento!$E$20&gt;=S19,'Gestione e Manutenzione'!$H$114*(-1)/((1+$E$27)^S19),'Gestione e Manutenzione'!$H$114*(-1)/((1+$E$28)^S19))),0)+IF(S19='Gestione e Manutenzione'!$H$123,(IF(Investimento!$E$20&gt;=S19,'Gestione e Manutenzione'!$H$121*(-1)/((1+$E$27)^S19),'Gestione e Manutenzione'!$H$121*(-1)/((1+$E$28)^S19))),0)+IF(S19='Gestione e Manutenzione'!$H$130,(IF(Investimento!$E$20&gt;=S19,'Gestione e Manutenzione'!$H$128*(-1)/((1+$E$27)^S19),'Gestione e Manutenzione'!$H$128*(-1)/((1+$E$28)^S19))),0)+IF(S19='Gestione e Manutenzione'!$H$137,(IF(Investimento!$E$20&gt;=S19,'Gestione e Manutenzione'!$H$135*(-1)/((1+$E$27)^S19),'Gestione e Manutenzione'!$H$135*(-1)/((1+$E$28)^S19))),0)+IF(S19='Gestione e Manutenzione'!$H$144,(IF(Investimento!$E$20&gt;=S19,'Gestione e Manutenzione'!$H$142*(-1)/((1+$E$27)^S19),'Gestione e Manutenzione'!$H$142*(-1)/((1+$E$28)^S19))),0)+IF(S19='Gestione e Manutenzione'!$H$151,(IF(Investimento!$E$20&gt;=S19,'Gestione e Manutenzione'!$H$149*(-1)/((1+$E$27)^S19),'Gestione e Manutenzione'!$H$149*(-1)/((1+$E$28)^S19))),0)+IF(S19='Gestione e Manutenzione'!$H$158,(IF(Investimento!$E$20&gt;=S19,'Gestione e Manutenzione'!$H$156*(-1)/((1+$E$27)^S19),'Gestione e Manutenzione'!$H$156*(-1)/((1+$E$28)^S19))),0)</f>
        <v>0</v>
      </c>
      <c r="T17" s="352">
        <f>IF(T19='Gestione e Manutenzione'!$H$25,(IF(Investimento!$E$20&gt;=T19,'Gestione e Manutenzione'!$H$23*(-1)/((1+$E$27)^T19),'Gestione e Manutenzione'!$H$23*(-1)/((1+$E$28)^T19))),0)+IF(T19='Gestione e Manutenzione'!$H$32,(IF(Investimento!$E$20&gt;=T19,'Gestione e Manutenzione'!$H$30*(-1)/((1+$E$27)^T19),'Gestione e Manutenzione'!$H$30*(-1)/((1+$E$28)^T19))),0)+IF(T19='Gestione e Manutenzione'!$H$39,(IF(Investimento!$E$20&gt;=T19,'Gestione e Manutenzione'!$H$37*(-1)/((1+$E$27)^T19),'Gestione e Manutenzione'!$H$37*(-1)/((1+$E$28)^T19))),0)+IF(T19='Gestione e Manutenzione'!$H$46,(IF(Investimento!$E$20&gt;=T19,'Gestione e Manutenzione'!$H$44*(-1)/((1+$E$27)^T19),'Gestione e Manutenzione'!$H$44*(-1)/((1+$E$28)^T19))),0)+IF(T19='Gestione e Manutenzione'!$H$53,(IF(Investimento!$E$20&gt;=T19,'Gestione e Manutenzione'!$H$51*(-1)/((1+$E$27)^T19),'Gestione e Manutenzione'!$H$51*(-1)/((1+$E$28)^T19))),0)+IF(T19='Gestione e Manutenzione'!$H$60,(IF(Investimento!$E$20&gt;=T19,'Gestione e Manutenzione'!$H$58*(-1)/((1+$E$27)^T19),'Gestione e Manutenzione'!$H$58*(-1)/((1+$E$28)^T19))),0)+IF(T19='Gestione e Manutenzione'!$H$67,(IF(Investimento!$E$20&gt;=T19,'Gestione e Manutenzione'!$H$65*(-1)/((1+$E$27)^T19),'Gestione e Manutenzione'!$H$65*(-1)/((1+$E$28)^T19))),0)+IF(T19='Gestione e Manutenzione'!$H$74,(IF(Investimento!$E$20&gt;=T19,'Gestione e Manutenzione'!$H$72*(-1)/((1+$E$27)^T19),'Gestione e Manutenzione'!$H$72*(-1)/((1+$E$28)^T19))),0)+IF(T19='Gestione e Manutenzione'!$H$81,(IF(Investimento!$E$20&gt;=T19,'Gestione e Manutenzione'!$H$79*(-1)/((1+$E$27)^T19),'Gestione e Manutenzione'!$H$79*(-1)/((1+$E$28)^T19))),0)+IF(T19='Gestione e Manutenzione'!$H$88,(IF(Investimento!$E$20&gt;=T19,'Gestione e Manutenzione'!$H$86*(-1)/((1+$E$27)^T19),'Gestione e Manutenzione'!$H$86*(-1)/((1+$E$28)^T19))),0)+IF(T19='Gestione e Manutenzione'!$H$95,(IF(Investimento!$E$20&gt;=T19,'Gestione e Manutenzione'!$H$93*(-1)/((1+$E$27)^T19),'Gestione e Manutenzione'!$H$93*(-1)/((1+$E$28)^T19))),0)+IF(T19='Gestione e Manutenzione'!$H$102,(IF(Investimento!$E$20&gt;=T19,'Gestione e Manutenzione'!$H$100*(-1)/((1+$E$27)^T19),'Gestione e Manutenzione'!$H$100*(-1)/((1+$E$28)^T19))),0)+IF(T19='Gestione e Manutenzione'!$H$109,(IF(Investimento!$E$20&gt;=T19,'Gestione e Manutenzione'!$H$107*(-1)/((1+$E$27)^T19),'Gestione e Manutenzione'!$H$107*(-1)/((1+$E$28)^T19))),0)+IF(T19='Gestione e Manutenzione'!$H$116,(IF(Investimento!$E$20&gt;=T19,'Gestione e Manutenzione'!$H$114*(-1)/((1+$E$27)^T19),'Gestione e Manutenzione'!$H$114*(-1)/((1+$E$28)^T19))),0)+IF(T19='Gestione e Manutenzione'!$H$123,(IF(Investimento!$E$20&gt;=T19,'Gestione e Manutenzione'!$H$121*(-1)/((1+$E$27)^T19),'Gestione e Manutenzione'!$H$121*(-1)/((1+$E$28)^T19))),0)+IF(T19='Gestione e Manutenzione'!$H$130,(IF(Investimento!$E$20&gt;=T19,'Gestione e Manutenzione'!$H$128*(-1)/((1+$E$27)^T19),'Gestione e Manutenzione'!$H$128*(-1)/((1+$E$28)^T19))),0)+IF(T19='Gestione e Manutenzione'!$H$137,(IF(Investimento!$E$20&gt;=T19,'Gestione e Manutenzione'!$H$135*(-1)/((1+$E$27)^T19),'Gestione e Manutenzione'!$H$135*(-1)/((1+$E$28)^T19))),0)+IF(T19='Gestione e Manutenzione'!$H$144,(IF(Investimento!$E$20&gt;=T19,'Gestione e Manutenzione'!$H$142*(-1)/((1+$E$27)^T19),'Gestione e Manutenzione'!$H$142*(-1)/((1+$E$28)^T19))),0)+IF(T19='Gestione e Manutenzione'!$H$151,(IF(Investimento!$E$20&gt;=T19,'Gestione e Manutenzione'!$H$149*(-1)/((1+$E$27)^T19),'Gestione e Manutenzione'!$H$149*(-1)/((1+$E$28)^T19))),0)+IF(T19='Gestione e Manutenzione'!$H$158,(IF(Investimento!$E$20&gt;=T19,'Gestione e Manutenzione'!$H$156*(-1)/((1+$E$27)^T19),'Gestione e Manutenzione'!$H$156*(-1)/((1+$E$28)^T19))),0)</f>
        <v>0</v>
      </c>
      <c r="U17" s="352">
        <f>IF(U19='Gestione e Manutenzione'!$H$25,(IF(Investimento!$E$20&gt;=U19,'Gestione e Manutenzione'!$H$23*(-1)/((1+$E$27)^U19),'Gestione e Manutenzione'!$H$23*(-1)/((1+$E$28)^U19))),0)+IF(U19='Gestione e Manutenzione'!$H$32,(IF(Investimento!$E$20&gt;=U19,'Gestione e Manutenzione'!$H$30*(-1)/((1+$E$27)^U19),'Gestione e Manutenzione'!$H$30*(-1)/((1+$E$28)^U19))),0)+IF(U19='Gestione e Manutenzione'!$H$39,(IF(Investimento!$E$20&gt;=U19,'Gestione e Manutenzione'!$H$37*(-1)/((1+$E$27)^U19),'Gestione e Manutenzione'!$H$37*(-1)/((1+$E$28)^U19))),0)+IF(U19='Gestione e Manutenzione'!$H$46,(IF(Investimento!$E$20&gt;=U19,'Gestione e Manutenzione'!$H$44*(-1)/((1+$E$27)^U19),'Gestione e Manutenzione'!$H$44*(-1)/((1+$E$28)^U19))),0)+IF(U19='Gestione e Manutenzione'!$H$53,(IF(Investimento!$E$20&gt;=U19,'Gestione e Manutenzione'!$H$51*(-1)/((1+$E$27)^U19),'Gestione e Manutenzione'!$H$51*(-1)/((1+$E$28)^U19))),0)+IF(U19='Gestione e Manutenzione'!$H$60,(IF(Investimento!$E$20&gt;=U19,'Gestione e Manutenzione'!$H$58*(-1)/((1+$E$27)^U19),'Gestione e Manutenzione'!$H$58*(-1)/((1+$E$28)^U19))),0)+IF(U19='Gestione e Manutenzione'!$H$67,(IF(Investimento!$E$20&gt;=U19,'Gestione e Manutenzione'!$H$65*(-1)/((1+$E$27)^U19),'Gestione e Manutenzione'!$H$65*(-1)/((1+$E$28)^U19))),0)+IF(U19='Gestione e Manutenzione'!$H$74,(IF(Investimento!$E$20&gt;=U19,'Gestione e Manutenzione'!$H$72*(-1)/((1+$E$27)^U19),'Gestione e Manutenzione'!$H$72*(-1)/((1+$E$28)^U19))),0)+IF(U19='Gestione e Manutenzione'!$H$81,(IF(Investimento!$E$20&gt;=U19,'Gestione e Manutenzione'!$H$79*(-1)/((1+$E$27)^U19),'Gestione e Manutenzione'!$H$79*(-1)/((1+$E$28)^U19))),0)+IF(U19='Gestione e Manutenzione'!$H$88,(IF(Investimento!$E$20&gt;=U19,'Gestione e Manutenzione'!$H$86*(-1)/((1+$E$27)^U19),'Gestione e Manutenzione'!$H$86*(-1)/((1+$E$28)^U19))),0)+IF(U19='Gestione e Manutenzione'!$H$95,(IF(Investimento!$E$20&gt;=U19,'Gestione e Manutenzione'!$H$93*(-1)/((1+$E$27)^U19),'Gestione e Manutenzione'!$H$93*(-1)/((1+$E$28)^U19))),0)+IF(U19='Gestione e Manutenzione'!$H$102,(IF(Investimento!$E$20&gt;=U19,'Gestione e Manutenzione'!$H$100*(-1)/((1+$E$27)^U19),'Gestione e Manutenzione'!$H$100*(-1)/((1+$E$28)^U19))),0)+IF(U19='Gestione e Manutenzione'!$H$109,(IF(Investimento!$E$20&gt;=U19,'Gestione e Manutenzione'!$H$107*(-1)/((1+$E$27)^U19),'Gestione e Manutenzione'!$H$107*(-1)/((1+$E$28)^U19))),0)+IF(U19='Gestione e Manutenzione'!$H$116,(IF(Investimento!$E$20&gt;=U19,'Gestione e Manutenzione'!$H$114*(-1)/((1+$E$27)^U19),'Gestione e Manutenzione'!$H$114*(-1)/((1+$E$28)^U19))),0)+IF(U19='Gestione e Manutenzione'!$H$123,(IF(Investimento!$E$20&gt;=U19,'Gestione e Manutenzione'!$H$121*(-1)/((1+$E$27)^U19),'Gestione e Manutenzione'!$H$121*(-1)/((1+$E$28)^U19))),0)+IF(U19='Gestione e Manutenzione'!$H$130,(IF(Investimento!$E$20&gt;=U19,'Gestione e Manutenzione'!$H$128*(-1)/((1+$E$27)^U19),'Gestione e Manutenzione'!$H$128*(-1)/((1+$E$28)^U19))),0)+IF(U19='Gestione e Manutenzione'!$H$137,(IF(Investimento!$E$20&gt;=U19,'Gestione e Manutenzione'!$H$135*(-1)/((1+$E$27)^U19),'Gestione e Manutenzione'!$H$135*(-1)/((1+$E$28)^U19))),0)+IF(U19='Gestione e Manutenzione'!$H$144,(IF(Investimento!$E$20&gt;=U19,'Gestione e Manutenzione'!$H$142*(-1)/((1+$E$27)^U19),'Gestione e Manutenzione'!$H$142*(-1)/((1+$E$28)^U19))),0)+IF(U19='Gestione e Manutenzione'!$H$151,(IF(Investimento!$E$20&gt;=U19,'Gestione e Manutenzione'!$H$149*(-1)/((1+$E$27)^U19),'Gestione e Manutenzione'!$H$149*(-1)/((1+$E$28)^U19))),0)+IF(U19='Gestione e Manutenzione'!$H$158,(IF(Investimento!$E$20&gt;=U19,'Gestione e Manutenzione'!$H$156*(-1)/((1+$E$27)^U19),'Gestione e Manutenzione'!$H$156*(-1)/((1+$E$28)^U19))),0)</f>
        <v>0</v>
      </c>
      <c r="V17" s="352">
        <f>IF(V19='Gestione e Manutenzione'!$H$25,(IF(Investimento!$E$20&gt;=V19,'Gestione e Manutenzione'!$H$23*(-1)/((1+$E$27)^V19),'Gestione e Manutenzione'!$H$23*(-1)/((1+$E$28)^V19))),0)+IF(V19='Gestione e Manutenzione'!$H$32,(IF(Investimento!$E$20&gt;=V19,'Gestione e Manutenzione'!$H$30*(-1)/((1+$E$27)^V19),'Gestione e Manutenzione'!$H$30*(-1)/((1+$E$28)^V19))),0)+IF(V19='Gestione e Manutenzione'!$H$39,(IF(Investimento!$E$20&gt;=V19,'Gestione e Manutenzione'!$H$37*(-1)/((1+$E$27)^V19),'Gestione e Manutenzione'!$H$37*(-1)/((1+$E$28)^V19))),0)+IF(V19='Gestione e Manutenzione'!$H$46,(IF(Investimento!$E$20&gt;=V19,'Gestione e Manutenzione'!$H$44*(-1)/((1+$E$27)^V19),'Gestione e Manutenzione'!$H$44*(-1)/((1+$E$28)^V19))),0)+IF(V19='Gestione e Manutenzione'!$H$53,(IF(Investimento!$E$20&gt;=V19,'Gestione e Manutenzione'!$H$51*(-1)/((1+$E$27)^V19),'Gestione e Manutenzione'!$H$51*(-1)/((1+$E$28)^V19))),0)+IF(V19='Gestione e Manutenzione'!$H$60,(IF(Investimento!$E$20&gt;=V19,'Gestione e Manutenzione'!$H$58*(-1)/((1+$E$27)^V19),'Gestione e Manutenzione'!$H$58*(-1)/((1+$E$28)^V19))),0)+IF(V19='Gestione e Manutenzione'!$H$67,(IF(Investimento!$E$20&gt;=V19,'Gestione e Manutenzione'!$H$65*(-1)/((1+$E$27)^V19),'Gestione e Manutenzione'!$H$65*(-1)/((1+$E$28)^V19))),0)+IF(V19='Gestione e Manutenzione'!$H$74,(IF(Investimento!$E$20&gt;=V19,'Gestione e Manutenzione'!$H$72*(-1)/((1+$E$27)^V19),'Gestione e Manutenzione'!$H$72*(-1)/((1+$E$28)^V19))),0)+IF(V19='Gestione e Manutenzione'!$H$81,(IF(Investimento!$E$20&gt;=V19,'Gestione e Manutenzione'!$H$79*(-1)/((1+$E$27)^V19),'Gestione e Manutenzione'!$H$79*(-1)/((1+$E$28)^V19))),0)+IF(V19='Gestione e Manutenzione'!$H$88,(IF(Investimento!$E$20&gt;=V19,'Gestione e Manutenzione'!$H$86*(-1)/((1+$E$27)^V19),'Gestione e Manutenzione'!$H$86*(-1)/((1+$E$28)^V19))),0)+IF(V19='Gestione e Manutenzione'!$H$95,(IF(Investimento!$E$20&gt;=V19,'Gestione e Manutenzione'!$H$93*(-1)/((1+$E$27)^V19),'Gestione e Manutenzione'!$H$93*(-1)/((1+$E$28)^V19))),0)+IF(V19='Gestione e Manutenzione'!$H$102,(IF(Investimento!$E$20&gt;=V19,'Gestione e Manutenzione'!$H$100*(-1)/((1+$E$27)^V19),'Gestione e Manutenzione'!$H$100*(-1)/((1+$E$28)^V19))),0)+IF(V19='Gestione e Manutenzione'!$H$109,(IF(Investimento!$E$20&gt;=V19,'Gestione e Manutenzione'!$H$107*(-1)/((1+$E$27)^V19),'Gestione e Manutenzione'!$H$107*(-1)/((1+$E$28)^V19))),0)+IF(V19='Gestione e Manutenzione'!$H$116,(IF(Investimento!$E$20&gt;=V19,'Gestione e Manutenzione'!$H$114*(-1)/((1+$E$27)^V19),'Gestione e Manutenzione'!$H$114*(-1)/((1+$E$28)^V19))),0)+IF(V19='Gestione e Manutenzione'!$H$123,(IF(Investimento!$E$20&gt;=V19,'Gestione e Manutenzione'!$H$121*(-1)/((1+$E$27)^V19),'Gestione e Manutenzione'!$H$121*(-1)/((1+$E$28)^V19))),0)+IF(V19='Gestione e Manutenzione'!$H$130,(IF(Investimento!$E$20&gt;=V19,'Gestione e Manutenzione'!$H$128*(-1)/((1+$E$27)^V19),'Gestione e Manutenzione'!$H$128*(-1)/((1+$E$28)^V19))),0)+IF(V19='Gestione e Manutenzione'!$H$137,(IF(Investimento!$E$20&gt;=V19,'Gestione e Manutenzione'!$H$135*(-1)/((1+$E$27)^V19),'Gestione e Manutenzione'!$H$135*(-1)/((1+$E$28)^V19))),0)+IF(V19='Gestione e Manutenzione'!$H$144,(IF(Investimento!$E$20&gt;=V19,'Gestione e Manutenzione'!$H$142*(-1)/((1+$E$27)^V19),'Gestione e Manutenzione'!$H$142*(-1)/((1+$E$28)^V19))),0)+IF(V19='Gestione e Manutenzione'!$H$151,(IF(Investimento!$E$20&gt;=V19,'Gestione e Manutenzione'!$H$149*(-1)/((1+$E$27)^V19),'Gestione e Manutenzione'!$H$149*(-1)/((1+$E$28)^V19))),0)+IF(V19='Gestione e Manutenzione'!$H$158,(IF(Investimento!$E$20&gt;=V19,'Gestione e Manutenzione'!$H$156*(-1)/((1+$E$27)^V19),'Gestione e Manutenzione'!$H$156*(-1)/((1+$E$28)^V19))),0)</f>
        <v>0</v>
      </c>
      <c r="W17" s="352">
        <f>IF(W19='Gestione e Manutenzione'!$H$25,(IF(Investimento!$E$20&gt;=W19,'Gestione e Manutenzione'!$H$23*(-1)/((1+$E$27)^W19),'Gestione e Manutenzione'!$H$23*(-1)/((1+$E$28)^W19))),0)+IF(W19='Gestione e Manutenzione'!$H$32,(IF(Investimento!$E$20&gt;=W19,'Gestione e Manutenzione'!$H$30*(-1)/((1+$E$27)^W19),'Gestione e Manutenzione'!$H$30*(-1)/((1+$E$28)^W19))),0)+IF(W19='Gestione e Manutenzione'!$H$39,(IF(Investimento!$E$20&gt;=W19,'Gestione e Manutenzione'!$H$37*(-1)/((1+$E$27)^W19),'Gestione e Manutenzione'!$H$37*(-1)/((1+$E$28)^W19))),0)+IF(W19='Gestione e Manutenzione'!$H$46,(IF(Investimento!$E$20&gt;=W19,'Gestione e Manutenzione'!$H$44*(-1)/((1+$E$27)^W19),'Gestione e Manutenzione'!$H$44*(-1)/((1+$E$28)^W19))),0)+IF(W19='Gestione e Manutenzione'!$H$53,(IF(Investimento!$E$20&gt;=W19,'Gestione e Manutenzione'!$H$51*(-1)/((1+$E$27)^W19),'Gestione e Manutenzione'!$H$51*(-1)/((1+$E$28)^W19))),0)+IF(W19='Gestione e Manutenzione'!$H$60,(IF(Investimento!$E$20&gt;=W19,'Gestione e Manutenzione'!$H$58*(-1)/((1+$E$27)^W19),'Gestione e Manutenzione'!$H$58*(-1)/((1+$E$28)^W19))),0)+IF(W19='Gestione e Manutenzione'!$H$67,(IF(Investimento!$E$20&gt;=W19,'Gestione e Manutenzione'!$H$65*(-1)/((1+$E$27)^W19),'Gestione e Manutenzione'!$H$65*(-1)/((1+$E$28)^W19))),0)+IF(W19='Gestione e Manutenzione'!$H$74,(IF(Investimento!$E$20&gt;=W19,'Gestione e Manutenzione'!$H$72*(-1)/((1+$E$27)^W19),'Gestione e Manutenzione'!$H$72*(-1)/((1+$E$28)^W19))),0)+IF(W19='Gestione e Manutenzione'!$H$81,(IF(Investimento!$E$20&gt;=W19,'Gestione e Manutenzione'!$H$79*(-1)/((1+$E$27)^W19),'Gestione e Manutenzione'!$H$79*(-1)/((1+$E$28)^W19))),0)+IF(W19='Gestione e Manutenzione'!$H$88,(IF(Investimento!$E$20&gt;=W19,'Gestione e Manutenzione'!$H$86*(-1)/((1+$E$27)^W19),'Gestione e Manutenzione'!$H$86*(-1)/((1+$E$28)^W19))),0)+IF(W19='Gestione e Manutenzione'!$H$95,(IF(Investimento!$E$20&gt;=W19,'Gestione e Manutenzione'!$H$93*(-1)/((1+$E$27)^W19),'Gestione e Manutenzione'!$H$93*(-1)/((1+$E$28)^W19))),0)+IF(W19='Gestione e Manutenzione'!$H$102,(IF(Investimento!$E$20&gt;=W19,'Gestione e Manutenzione'!$H$100*(-1)/((1+$E$27)^W19),'Gestione e Manutenzione'!$H$100*(-1)/((1+$E$28)^W19))),0)+IF(W19='Gestione e Manutenzione'!$H$109,(IF(Investimento!$E$20&gt;=W19,'Gestione e Manutenzione'!$H$107*(-1)/((1+$E$27)^W19),'Gestione e Manutenzione'!$H$107*(-1)/((1+$E$28)^W19))),0)+IF(W19='Gestione e Manutenzione'!$H$116,(IF(Investimento!$E$20&gt;=W19,'Gestione e Manutenzione'!$H$114*(-1)/((1+$E$27)^W19),'Gestione e Manutenzione'!$H$114*(-1)/((1+$E$28)^W19))),0)+IF(W19='Gestione e Manutenzione'!$H$123,(IF(Investimento!$E$20&gt;=W19,'Gestione e Manutenzione'!$H$121*(-1)/((1+$E$27)^W19),'Gestione e Manutenzione'!$H$121*(-1)/((1+$E$28)^W19))),0)+IF(W19='Gestione e Manutenzione'!$H$130,(IF(Investimento!$E$20&gt;=W19,'Gestione e Manutenzione'!$H$128*(-1)/((1+$E$27)^W19),'Gestione e Manutenzione'!$H$128*(-1)/((1+$E$28)^W19))),0)+IF(W19='Gestione e Manutenzione'!$H$137,(IF(Investimento!$E$20&gt;=W19,'Gestione e Manutenzione'!$H$135*(-1)/((1+$E$27)^W19),'Gestione e Manutenzione'!$H$135*(-1)/((1+$E$28)^W19))),0)+IF(W19='Gestione e Manutenzione'!$H$144,(IF(Investimento!$E$20&gt;=W19,'Gestione e Manutenzione'!$H$142*(-1)/((1+$E$27)^W19),'Gestione e Manutenzione'!$H$142*(-1)/((1+$E$28)^W19))),0)+IF(W19='Gestione e Manutenzione'!$H$151,(IF(Investimento!$E$20&gt;=W19,'Gestione e Manutenzione'!$H$149*(-1)/((1+$E$27)^W19),'Gestione e Manutenzione'!$H$149*(-1)/((1+$E$28)^W19))),0)+IF(W19='Gestione e Manutenzione'!$H$158,(IF(Investimento!$E$20&gt;=W19,'Gestione e Manutenzione'!$H$156*(-1)/((1+$E$27)^W19),'Gestione e Manutenzione'!$H$156*(-1)/((1+$E$28)^W19))),0)</f>
        <v>0</v>
      </c>
      <c r="X17" s="352">
        <f>IF(X19='Gestione e Manutenzione'!$H$25,(IF(Investimento!$E$20&gt;=X19,'Gestione e Manutenzione'!$H$23*(-1)/((1+$E$27)^X19),'Gestione e Manutenzione'!$H$23*(-1)/((1+$E$28)^X19))),0)+IF(X19='Gestione e Manutenzione'!$H$32,(IF(Investimento!$E$20&gt;=X19,'Gestione e Manutenzione'!$H$30*(-1)/((1+$E$27)^X19),'Gestione e Manutenzione'!$H$30*(-1)/((1+$E$28)^X19))),0)+IF(X19='Gestione e Manutenzione'!$H$39,(IF(Investimento!$E$20&gt;=X19,'Gestione e Manutenzione'!$H$37*(-1)/((1+$E$27)^X19),'Gestione e Manutenzione'!$H$37*(-1)/((1+$E$28)^X19))),0)+IF(X19='Gestione e Manutenzione'!$H$46,(IF(Investimento!$E$20&gt;=X19,'Gestione e Manutenzione'!$H$44*(-1)/((1+$E$27)^X19),'Gestione e Manutenzione'!$H$44*(-1)/((1+$E$28)^X19))),0)+IF(X19='Gestione e Manutenzione'!$H$53,(IF(Investimento!$E$20&gt;=X19,'Gestione e Manutenzione'!$H$51*(-1)/((1+$E$27)^X19),'Gestione e Manutenzione'!$H$51*(-1)/((1+$E$28)^X19))),0)+IF(X19='Gestione e Manutenzione'!$H$60,(IF(Investimento!$E$20&gt;=X19,'Gestione e Manutenzione'!$H$58*(-1)/((1+$E$27)^X19),'Gestione e Manutenzione'!$H$58*(-1)/((1+$E$28)^X19))),0)+IF(X19='Gestione e Manutenzione'!$H$67,(IF(Investimento!$E$20&gt;=X19,'Gestione e Manutenzione'!$H$65*(-1)/((1+$E$27)^X19),'Gestione e Manutenzione'!$H$65*(-1)/((1+$E$28)^X19))),0)+IF(X19='Gestione e Manutenzione'!$H$74,(IF(Investimento!$E$20&gt;=X19,'Gestione e Manutenzione'!$H$72*(-1)/((1+$E$27)^X19),'Gestione e Manutenzione'!$H$72*(-1)/((1+$E$28)^X19))),0)+IF(X19='Gestione e Manutenzione'!$H$81,(IF(Investimento!$E$20&gt;=X19,'Gestione e Manutenzione'!$H$79*(-1)/((1+$E$27)^X19),'Gestione e Manutenzione'!$H$79*(-1)/((1+$E$28)^X19))),0)+IF(X19='Gestione e Manutenzione'!$H$88,(IF(Investimento!$E$20&gt;=X19,'Gestione e Manutenzione'!$H$86*(-1)/((1+$E$27)^X19),'Gestione e Manutenzione'!$H$86*(-1)/((1+$E$28)^X19))),0)+IF(X19='Gestione e Manutenzione'!$H$95,(IF(Investimento!$E$20&gt;=X19,'Gestione e Manutenzione'!$H$93*(-1)/((1+$E$27)^X19),'Gestione e Manutenzione'!$H$93*(-1)/((1+$E$28)^X19))),0)+IF(X19='Gestione e Manutenzione'!$H$102,(IF(Investimento!$E$20&gt;=X19,'Gestione e Manutenzione'!$H$100*(-1)/((1+$E$27)^X19),'Gestione e Manutenzione'!$H$100*(-1)/((1+$E$28)^X19))),0)+IF(X19='Gestione e Manutenzione'!$H$109,(IF(Investimento!$E$20&gt;=X19,'Gestione e Manutenzione'!$H$107*(-1)/((1+$E$27)^X19),'Gestione e Manutenzione'!$H$107*(-1)/((1+$E$28)^X19))),0)+IF(X19='Gestione e Manutenzione'!$H$116,(IF(Investimento!$E$20&gt;=X19,'Gestione e Manutenzione'!$H$114*(-1)/((1+$E$27)^X19),'Gestione e Manutenzione'!$H$114*(-1)/((1+$E$28)^X19))),0)+IF(X19='Gestione e Manutenzione'!$H$123,(IF(Investimento!$E$20&gt;=X19,'Gestione e Manutenzione'!$H$121*(-1)/((1+$E$27)^X19),'Gestione e Manutenzione'!$H$121*(-1)/((1+$E$28)^X19))),0)+IF(X19='Gestione e Manutenzione'!$H$130,(IF(Investimento!$E$20&gt;=X19,'Gestione e Manutenzione'!$H$128*(-1)/((1+$E$27)^X19),'Gestione e Manutenzione'!$H$128*(-1)/((1+$E$28)^X19))),0)+IF(X19='Gestione e Manutenzione'!$H$137,(IF(Investimento!$E$20&gt;=X19,'Gestione e Manutenzione'!$H$135*(-1)/((1+$E$27)^X19),'Gestione e Manutenzione'!$H$135*(-1)/((1+$E$28)^X19))),0)+IF(X19='Gestione e Manutenzione'!$H$144,(IF(Investimento!$E$20&gt;=X19,'Gestione e Manutenzione'!$H$142*(-1)/((1+$E$27)^X19),'Gestione e Manutenzione'!$H$142*(-1)/((1+$E$28)^X19))),0)+IF(X19='Gestione e Manutenzione'!$H$151,(IF(Investimento!$E$20&gt;=X19,'Gestione e Manutenzione'!$H$149*(-1)/((1+$E$27)^X19),'Gestione e Manutenzione'!$H$149*(-1)/((1+$E$28)^X19))),0)+IF(X19='Gestione e Manutenzione'!$H$158,(IF(Investimento!$E$20&gt;=X19,'Gestione e Manutenzione'!$H$156*(-1)/((1+$E$27)^X19),'Gestione e Manutenzione'!$H$156*(-1)/((1+$E$28)^X19))),0)</f>
        <v>0</v>
      </c>
      <c r="Y17" s="352">
        <f>IF(Y19='Gestione e Manutenzione'!$H$25,(IF(Investimento!$E$20&gt;=Y19,'Gestione e Manutenzione'!$H$23*(-1)/((1+$E$27)^Y19),'Gestione e Manutenzione'!$H$23*(-1)/((1+$E$28)^Y19))),0)+IF(Y19='Gestione e Manutenzione'!$H$32,(IF(Investimento!$E$20&gt;=Y19,'Gestione e Manutenzione'!$H$30*(-1)/((1+$E$27)^Y19),'Gestione e Manutenzione'!$H$30*(-1)/((1+$E$28)^Y19))),0)+IF(Y19='Gestione e Manutenzione'!$H$39,(IF(Investimento!$E$20&gt;=Y19,'Gestione e Manutenzione'!$H$37*(-1)/((1+$E$27)^Y19),'Gestione e Manutenzione'!$H$37*(-1)/((1+$E$28)^Y19))),0)+IF(Y19='Gestione e Manutenzione'!$H$46,(IF(Investimento!$E$20&gt;=Y19,'Gestione e Manutenzione'!$H$44*(-1)/((1+$E$27)^Y19),'Gestione e Manutenzione'!$H$44*(-1)/((1+$E$28)^Y19))),0)+IF(Y19='Gestione e Manutenzione'!$H$53,(IF(Investimento!$E$20&gt;=Y19,'Gestione e Manutenzione'!$H$51*(-1)/((1+$E$27)^Y19),'Gestione e Manutenzione'!$H$51*(-1)/((1+$E$28)^Y19))),0)+IF(Y19='Gestione e Manutenzione'!$H$60,(IF(Investimento!$E$20&gt;=Y19,'Gestione e Manutenzione'!$H$58*(-1)/((1+$E$27)^Y19),'Gestione e Manutenzione'!$H$58*(-1)/((1+$E$28)^Y19))),0)+IF(Y19='Gestione e Manutenzione'!$H$67,(IF(Investimento!$E$20&gt;=Y19,'Gestione e Manutenzione'!$H$65*(-1)/((1+$E$27)^Y19),'Gestione e Manutenzione'!$H$65*(-1)/((1+$E$28)^Y19))),0)+IF(Y19='Gestione e Manutenzione'!$H$74,(IF(Investimento!$E$20&gt;=Y19,'Gestione e Manutenzione'!$H$72*(-1)/((1+$E$27)^Y19),'Gestione e Manutenzione'!$H$72*(-1)/((1+$E$28)^Y19))),0)+IF(Y19='Gestione e Manutenzione'!$H$81,(IF(Investimento!$E$20&gt;=Y19,'Gestione e Manutenzione'!$H$79*(-1)/((1+$E$27)^Y19),'Gestione e Manutenzione'!$H$79*(-1)/((1+$E$28)^Y19))),0)+IF(Y19='Gestione e Manutenzione'!$H$88,(IF(Investimento!$E$20&gt;=Y19,'Gestione e Manutenzione'!$H$86*(-1)/((1+$E$27)^Y19),'Gestione e Manutenzione'!$H$86*(-1)/((1+$E$28)^Y19))),0)+IF(Y19='Gestione e Manutenzione'!$H$95,(IF(Investimento!$E$20&gt;=Y19,'Gestione e Manutenzione'!$H$93*(-1)/((1+$E$27)^Y19),'Gestione e Manutenzione'!$H$93*(-1)/((1+$E$28)^Y19))),0)+IF(Y19='Gestione e Manutenzione'!$H$102,(IF(Investimento!$E$20&gt;=Y19,'Gestione e Manutenzione'!$H$100*(-1)/((1+$E$27)^Y19),'Gestione e Manutenzione'!$H$100*(-1)/((1+$E$28)^Y19))),0)+IF(Y19='Gestione e Manutenzione'!$H$109,(IF(Investimento!$E$20&gt;=Y19,'Gestione e Manutenzione'!$H$107*(-1)/((1+$E$27)^Y19),'Gestione e Manutenzione'!$H$107*(-1)/((1+$E$28)^Y19))),0)+IF(Y19='Gestione e Manutenzione'!$H$116,(IF(Investimento!$E$20&gt;=Y19,'Gestione e Manutenzione'!$H$114*(-1)/((1+$E$27)^Y19),'Gestione e Manutenzione'!$H$114*(-1)/((1+$E$28)^Y19))),0)+IF(Y19='Gestione e Manutenzione'!$H$123,(IF(Investimento!$E$20&gt;=Y19,'Gestione e Manutenzione'!$H$121*(-1)/((1+$E$27)^Y19),'Gestione e Manutenzione'!$H$121*(-1)/((1+$E$28)^Y19))),0)+IF(Y19='Gestione e Manutenzione'!$H$130,(IF(Investimento!$E$20&gt;=Y19,'Gestione e Manutenzione'!$H$128*(-1)/((1+$E$27)^Y19),'Gestione e Manutenzione'!$H$128*(-1)/((1+$E$28)^Y19))),0)+IF(Y19='Gestione e Manutenzione'!$H$137,(IF(Investimento!$E$20&gt;=Y19,'Gestione e Manutenzione'!$H$135*(-1)/((1+$E$27)^Y19),'Gestione e Manutenzione'!$H$135*(-1)/((1+$E$28)^Y19))),0)+IF(Y19='Gestione e Manutenzione'!$H$144,(IF(Investimento!$E$20&gt;=Y19,'Gestione e Manutenzione'!$H$142*(-1)/((1+$E$27)^Y19),'Gestione e Manutenzione'!$H$142*(-1)/((1+$E$28)^Y19))),0)+IF(Y19='Gestione e Manutenzione'!$H$151,(IF(Investimento!$E$20&gt;=Y19,'Gestione e Manutenzione'!$H$149*(-1)/((1+$E$27)^Y19),'Gestione e Manutenzione'!$H$149*(-1)/((1+$E$28)^Y19))),0)+IF(Y19='Gestione e Manutenzione'!$H$158,(IF(Investimento!$E$20&gt;=Y19,'Gestione e Manutenzione'!$H$156*(-1)/((1+$E$27)^Y19),'Gestione e Manutenzione'!$H$156*(-1)/((1+$E$28)^Y19))),0)</f>
        <v>0</v>
      </c>
      <c r="Z17" s="352">
        <f>IF(Z19='Gestione e Manutenzione'!$H$25,(IF(Investimento!$E$20&gt;=Z19,'Gestione e Manutenzione'!$H$23*(-1)/((1+$E$27)^Z19),'Gestione e Manutenzione'!$H$23*(-1)/((1+$E$28)^Z19))),0)+IF(Z19='Gestione e Manutenzione'!$H$32,(IF(Investimento!$E$20&gt;=Z19,'Gestione e Manutenzione'!$H$30*(-1)/((1+$E$27)^Z19),'Gestione e Manutenzione'!$H$30*(-1)/((1+$E$28)^Z19))),0)+IF(Z19='Gestione e Manutenzione'!$H$39,(IF(Investimento!$E$20&gt;=Z19,'Gestione e Manutenzione'!$H$37*(-1)/((1+$E$27)^Z19),'Gestione e Manutenzione'!$H$37*(-1)/((1+$E$28)^Z19))),0)+IF(Z19='Gestione e Manutenzione'!$H$46,(IF(Investimento!$E$20&gt;=Z19,'Gestione e Manutenzione'!$H$44*(-1)/((1+$E$27)^Z19),'Gestione e Manutenzione'!$H$44*(-1)/((1+$E$28)^Z19))),0)+IF(Z19='Gestione e Manutenzione'!$H$53,(IF(Investimento!$E$20&gt;=Z19,'Gestione e Manutenzione'!$H$51*(-1)/((1+$E$27)^Z19),'Gestione e Manutenzione'!$H$51*(-1)/((1+$E$28)^Z19))),0)+IF(Z19='Gestione e Manutenzione'!$H$60,(IF(Investimento!$E$20&gt;=Z19,'Gestione e Manutenzione'!$H$58*(-1)/((1+$E$27)^Z19),'Gestione e Manutenzione'!$H$58*(-1)/((1+$E$28)^Z19))),0)+IF(Z19='Gestione e Manutenzione'!$H$67,(IF(Investimento!$E$20&gt;=Z19,'Gestione e Manutenzione'!$H$65*(-1)/((1+$E$27)^Z19),'Gestione e Manutenzione'!$H$65*(-1)/((1+$E$28)^Z19))),0)+IF(Z19='Gestione e Manutenzione'!$H$74,(IF(Investimento!$E$20&gt;=Z19,'Gestione e Manutenzione'!$H$72*(-1)/((1+$E$27)^Z19),'Gestione e Manutenzione'!$H$72*(-1)/((1+$E$28)^Z19))),0)+IF(Z19='Gestione e Manutenzione'!$H$81,(IF(Investimento!$E$20&gt;=Z19,'Gestione e Manutenzione'!$H$79*(-1)/((1+$E$27)^Z19),'Gestione e Manutenzione'!$H$79*(-1)/((1+$E$28)^Z19))),0)+IF(Z19='Gestione e Manutenzione'!$H$88,(IF(Investimento!$E$20&gt;=Z19,'Gestione e Manutenzione'!$H$86*(-1)/((1+$E$27)^Z19),'Gestione e Manutenzione'!$H$86*(-1)/((1+$E$28)^Z19))),0)+IF(Z19='Gestione e Manutenzione'!$H$95,(IF(Investimento!$E$20&gt;=Z19,'Gestione e Manutenzione'!$H$93*(-1)/((1+$E$27)^Z19),'Gestione e Manutenzione'!$H$93*(-1)/((1+$E$28)^Z19))),0)+IF(Z19='Gestione e Manutenzione'!$H$102,(IF(Investimento!$E$20&gt;=Z19,'Gestione e Manutenzione'!$H$100*(-1)/((1+$E$27)^Z19),'Gestione e Manutenzione'!$H$100*(-1)/((1+$E$28)^Z19))),0)+IF(Z19='Gestione e Manutenzione'!$H$109,(IF(Investimento!$E$20&gt;=Z19,'Gestione e Manutenzione'!$H$107*(-1)/((1+$E$27)^Z19),'Gestione e Manutenzione'!$H$107*(-1)/((1+$E$28)^Z19))),0)+IF(Z19='Gestione e Manutenzione'!$H$116,(IF(Investimento!$E$20&gt;=Z19,'Gestione e Manutenzione'!$H$114*(-1)/((1+$E$27)^Z19),'Gestione e Manutenzione'!$H$114*(-1)/((1+$E$28)^Z19))),0)+IF(Z19='Gestione e Manutenzione'!$H$123,(IF(Investimento!$E$20&gt;=Z19,'Gestione e Manutenzione'!$H$121*(-1)/((1+$E$27)^Z19),'Gestione e Manutenzione'!$H$121*(-1)/((1+$E$28)^Z19))),0)+IF(Z19='Gestione e Manutenzione'!$H$130,(IF(Investimento!$E$20&gt;=Z19,'Gestione e Manutenzione'!$H$128*(-1)/((1+$E$27)^Z19),'Gestione e Manutenzione'!$H$128*(-1)/((1+$E$28)^Z19))),0)+IF(Z19='Gestione e Manutenzione'!$H$137,(IF(Investimento!$E$20&gt;=Z19,'Gestione e Manutenzione'!$H$135*(-1)/((1+$E$27)^Z19),'Gestione e Manutenzione'!$H$135*(-1)/((1+$E$28)^Z19))),0)+IF(Z19='Gestione e Manutenzione'!$H$144,(IF(Investimento!$E$20&gt;=Z19,'Gestione e Manutenzione'!$H$142*(-1)/((1+$E$27)^Z19),'Gestione e Manutenzione'!$H$142*(-1)/((1+$E$28)^Z19))),0)+IF(Z19='Gestione e Manutenzione'!$H$151,(IF(Investimento!$E$20&gt;=Z19,'Gestione e Manutenzione'!$H$149*(-1)/((1+$E$27)^Z19),'Gestione e Manutenzione'!$H$149*(-1)/((1+$E$28)^Z19))),0)+IF(Z19='Gestione e Manutenzione'!$H$158,(IF(Investimento!$E$20&gt;=Z19,'Gestione e Manutenzione'!$H$156*(-1)/((1+$E$27)^Z19),'Gestione e Manutenzione'!$H$156*(-1)/((1+$E$28)^Z19))),0)</f>
        <v>0</v>
      </c>
      <c r="AA17" s="352">
        <f>IF(AA19='Gestione e Manutenzione'!$H$25,(IF(Investimento!$E$20&gt;=AA19,'Gestione e Manutenzione'!$H$23*(-1)/((1+$E$27)^AA19),'Gestione e Manutenzione'!$H$23*(-1)/((1+$E$28)^AA19))),0)+IF(AA19='Gestione e Manutenzione'!$H$32,(IF(Investimento!$E$20&gt;=AA19,'Gestione e Manutenzione'!$H$30*(-1)/((1+$E$27)^AA19),'Gestione e Manutenzione'!$H$30*(-1)/((1+$E$28)^AA19))),0)+IF(AA19='Gestione e Manutenzione'!$H$39,(IF(Investimento!$E$20&gt;=AA19,'Gestione e Manutenzione'!$H$37*(-1)/((1+$E$27)^AA19),'Gestione e Manutenzione'!$H$37*(-1)/((1+$E$28)^AA19))),0)+IF(AA19='Gestione e Manutenzione'!$H$46,(IF(Investimento!$E$20&gt;=AA19,'Gestione e Manutenzione'!$H$44*(-1)/((1+$E$27)^AA19),'Gestione e Manutenzione'!$H$44*(-1)/((1+$E$28)^AA19))),0)+IF(AA19='Gestione e Manutenzione'!$H$53,(IF(Investimento!$E$20&gt;=AA19,'Gestione e Manutenzione'!$H$51*(-1)/((1+$E$27)^AA19),'Gestione e Manutenzione'!$H$51*(-1)/((1+$E$28)^AA19))),0)+IF(AA19='Gestione e Manutenzione'!$H$60,(IF(Investimento!$E$20&gt;=AA19,'Gestione e Manutenzione'!$H$58*(-1)/((1+$E$27)^AA19),'Gestione e Manutenzione'!$H$58*(-1)/((1+$E$28)^AA19))),0)+IF(AA19='Gestione e Manutenzione'!$H$67,(IF(Investimento!$E$20&gt;=AA19,'Gestione e Manutenzione'!$H$65*(-1)/((1+$E$27)^AA19),'Gestione e Manutenzione'!$H$65*(-1)/((1+$E$28)^AA19))),0)+IF(AA19='Gestione e Manutenzione'!$H$74,(IF(Investimento!$E$20&gt;=AA19,'Gestione e Manutenzione'!$H$72*(-1)/((1+$E$27)^AA19),'Gestione e Manutenzione'!$H$72*(-1)/((1+$E$28)^AA19))),0)+IF(AA19='Gestione e Manutenzione'!$H$81,(IF(Investimento!$E$20&gt;=AA19,'Gestione e Manutenzione'!$H$79*(-1)/((1+$E$27)^AA19),'Gestione e Manutenzione'!$H$79*(-1)/((1+$E$28)^AA19))),0)+IF(AA19='Gestione e Manutenzione'!$H$88,(IF(Investimento!$E$20&gt;=AA19,'Gestione e Manutenzione'!$H$86*(-1)/((1+$E$27)^AA19),'Gestione e Manutenzione'!$H$86*(-1)/((1+$E$28)^AA19))),0)+IF(AA19='Gestione e Manutenzione'!$H$95,(IF(Investimento!$E$20&gt;=AA19,'Gestione e Manutenzione'!$H$93*(-1)/((1+$E$27)^AA19),'Gestione e Manutenzione'!$H$93*(-1)/((1+$E$28)^AA19))),0)+IF(AA19='Gestione e Manutenzione'!$H$102,(IF(Investimento!$E$20&gt;=AA19,'Gestione e Manutenzione'!$H$100*(-1)/((1+$E$27)^AA19),'Gestione e Manutenzione'!$H$100*(-1)/((1+$E$28)^AA19))),0)+IF(AA19='Gestione e Manutenzione'!$H$109,(IF(Investimento!$E$20&gt;=AA19,'Gestione e Manutenzione'!$H$107*(-1)/((1+$E$27)^AA19),'Gestione e Manutenzione'!$H$107*(-1)/((1+$E$28)^AA19))),0)+IF(AA19='Gestione e Manutenzione'!$H$116,(IF(Investimento!$E$20&gt;=AA19,'Gestione e Manutenzione'!$H$114*(-1)/((1+$E$27)^AA19),'Gestione e Manutenzione'!$H$114*(-1)/((1+$E$28)^AA19))),0)+IF(AA19='Gestione e Manutenzione'!$H$123,(IF(Investimento!$E$20&gt;=AA19,'Gestione e Manutenzione'!$H$121*(-1)/((1+$E$27)^AA19),'Gestione e Manutenzione'!$H$121*(-1)/((1+$E$28)^AA19))),0)+IF(AA19='Gestione e Manutenzione'!$H$130,(IF(Investimento!$E$20&gt;=AA19,'Gestione e Manutenzione'!$H$128*(-1)/((1+$E$27)^AA19),'Gestione e Manutenzione'!$H$128*(-1)/((1+$E$28)^AA19))),0)+IF(AA19='Gestione e Manutenzione'!$H$137,(IF(Investimento!$E$20&gt;=AA19,'Gestione e Manutenzione'!$H$135*(-1)/((1+$E$27)^AA19),'Gestione e Manutenzione'!$H$135*(-1)/((1+$E$28)^AA19))),0)+IF(AA19='Gestione e Manutenzione'!$H$144,(IF(Investimento!$E$20&gt;=AA19,'Gestione e Manutenzione'!$H$142*(-1)/((1+$E$27)^AA19),'Gestione e Manutenzione'!$H$142*(-1)/((1+$E$28)^AA19))),0)+IF(AA19='Gestione e Manutenzione'!$H$151,(IF(Investimento!$E$20&gt;=AA19,'Gestione e Manutenzione'!$H$149*(-1)/((1+$E$27)^AA19),'Gestione e Manutenzione'!$H$149*(-1)/((1+$E$28)^AA19))),0)+IF(AA19='Gestione e Manutenzione'!$H$158,(IF(Investimento!$E$20&gt;=AA19,'Gestione e Manutenzione'!$H$156*(-1)/((1+$E$27)^AA19),'Gestione e Manutenzione'!$H$156*(-1)/((1+$E$28)^AA19))),0)</f>
        <v>0</v>
      </c>
      <c r="AB17" s="352">
        <f>IF(AB19='Gestione e Manutenzione'!$H$25,(IF(Investimento!$E$20&gt;=AB19,'Gestione e Manutenzione'!$H$23*(-1)/((1+$E$27)^AB19),'Gestione e Manutenzione'!$H$23*(-1)/((1+$E$28)^AB19))),0)+IF(AB19='Gestione e Manutenzione'!$H$32,(IF(Investimento!$E$20&gt;=AB19,'Gestione e Manutenzione'!$H$30*(-1)/((1+$E$27)^AB19),'Gestione e Manutenzione'!$H$30*(-1)/((1+$E$28)^AB19))),0)+IF(AB19='Gestione e Manutenzione'!$H$39,(IF(Investimento!$E$20&gt;=AB19,'Gestione e Manutenzione'!$H$37*(-1)/((1+$E$27)^AB19),'Gestione e Manutenzione'!$H$37*(-1)/((1+$E$28)^AB19))),0)+IF(AB19='Gestione e Manutenzione'!$H$46,(IF(Investimento!$E$20&gt;=AB19,'Gestione e Manutenzione'!$H$44*(-1)/((1+$E$27)^AB19),'Gestione e Manutenzione'!$H$44*(-1)/((1+$E$28)^AB19))),0)+IF(AB19='Gestione e Manutenzione'!$H$53,(IF(Investimento!$E$20&gt;=AB19,'Gestione e Manutenzione'!$H$51*(-1)/((1+$E$27)^AB19),'Gestione e Manutenzione'!$H$51*(-1)/((1+$E$28)^AB19))),0)+IF(AB19='Gestione e Manutenzione'!$H$60,(IF(Investimento!$E$20&gt;=AB19,'Gestione e Manutenzione'!$H$58*(-1)/((1+$E$27)^AB19),'Gestione e Manutenzione'!$H$58*(-1)/((1+$E$28)^AB19))),0)+IF(AB19='Gestione e Manutenzione'!$H$67,(IF(Investimento!$E$20&gt;=AB19,'Gestione e Manutenzione'!$H$65*(-1)/((1+$E$27)^AB19),'Gestione e Manutenzione'!$H$65*(-1)/((1+$E$28)^AB19))),0)+IF(AB19='Gestione e Manutenzione'!$H$74,(IF(Investimento!$E$20&gt;=AB19,'Gestione e Manutenzione'!$H$72*(-1)/((1+$E$27)^AB19),'Gestione e Manutenzione'!$H$72*(-1)/((1+$E$28)^AB19))),0)+IF(AB19='Gestione e Manutenzione'!$H$81,(IF(Investimento!$E$20&gt;=AB19,'Gestione e Manutenzione'!$H$79*(-1)/((1+$E$27)^AB19),'Gestione e Manutenzione'!$H$79*(-1)/((1+$E$28)^AB19))),0)+IF(AB19='Gestione e Manutenzione'!$H$88,(IF(Investimento!$E$20&gt;=AB19,'Gestione e Manutenzione'!$H$86*(-1)/((1+$E$27)^AB19),'Gestione e Manutenzione'!$H$86*(-1)/((1+$E$28)^AB19))),0)+IF(AB19='Gestione e Manutenzione'!$H$95,(IF(Investimento!$E$20&gt;=AB19,'Gestione e Manutenzione'!$H$93*(-1)/((1+$E$27)^AB19),'Gestione e Manutenzione'!$H$93*(-1)/((1+$E$28)^AB19))),0)+IF(AB19='Gestione e Manutenzione'!$H$102,(IF(Investimento!$E$20&gt;=AB19,'Gestione e Manutenzione'!$H$100*(-1)/((1+$E$27)^AB19),'Gestione e Manutenzione'!$H$100*(-1)/((1+$E$28)^AB19))),0)+IF(AB19='Gestione e Manutenzione'!$H$109,(IF(Investimento!$E$20&gt;=AB19,'Gestione e Manutenzione'!$H$107*(-1)/((1+$E$27)^AB19),'Gestione e Manutenzione'!$H$107*(-1)/((1+$E$28)^AB19))),0)+IF(AB19='Gestione e Manutenzione'!$H$116,(IF(Investimento!$E$20&gt;=AB19,'Gestione e Manutenzione'!$H$114*(-1)/((1+$E$27)^AB19),'Gestione e Manutenzione'!$H$114*(-1)/((1+$E$28)^AB19))),0)+IF(AB19='Gestione e Manutenzione'!$H$123,(IF(Investimento!$E$20&gt;=AB19,'Gestione e Manutenzione'!$H$121*(-1)/((1+$E$27)^AB19),'Gestione e Manutenzione'!$H$121*(-1)/((1+$E$28)^AB19))),0)+IF(AB19='Gestione e Manutenzione'!$H$130,(IF(Investimento!$E$20&gt;=AB19,'Gestione e Manutenzione'!$H$128*(-1)/((1+$E$27)^AB19),'Gestione e Manutenzione'!$H$128*(-1)/((1+$E$28)^AB19))),0)+IF(AB19='Gestione e Manutenzione'!$H$137,(IF(Investimento!$E$20&gt;=AB19,'Gestione e Manutenzione'!$H$135*(-1)/((1+$E$27)^AB19),'Gestione e Manutenzione'!$H$135*(-1)/((1+$E$28)^AB19))),0)+IF(AB19='Gestione e Manutenzione'!$H$144,(IF(Investimento!$E$20&gt;=AB19,'Gestione e Manutenzione'!$H$142*(-1)/((1+$E$27)^AB19),'Gestione e Manutenzione'!$H$142*(-1)/((1+$E$28)^AB19))),0)+IF(AB19='Gestione e Manutenzione'!$H$151,(IF(Investimento!$E$20&gt;=AB19,'Gestione e Manutenzione'!$H$149*(-1)/((1+$E$27)^AB19),'Gestione e Manutenzione'!$H$149*(-1)/((1+$E$28)^AB19))),0)+IF(AB19='Gestione e Manutenzione'!$H$158,(IF(Investimento!$E$20&gt;=AB19,'Gestione e Manutenzione'!$H$156*(-1)/((1+$E$27)^AB19),'Gestione e Manutenzione'!$H$156*(-1)/((1+$E$28)^AB19))),0)</f>
        <v>0</v>
      </c>
      <c r="AC17" s="352">
        <f>IF(AC19='Gestione e Manutenzione'!$H$25,(IF(Investimento!$E$20&gt;=AC19,'Gestione e Manutenzione'!$H$23*(-1)/((1+$E$27)^AC19),'Gestione e Manutenzione'!$H$23*(-1)/((1+$E$28)^AC19))),0)+IF(AC19='Gestione e Manutenzione'!$H$32,(IF(Investimento!$E$20&gt;=AC19,'Gestione e Manutenzione'!$H$30*(-1)/((1+$E$27)^AC19),'Gestione e Manutenzione'!$H$30*(-1)/((1+$E$28)^AC19))),0)+IF(AC19='Gestione e Manutenzione'!$H$39,(IF(Investimento!$E$20&gt;=AC19,'Gestione e Manutenzione'!$H$37*(-1)/((1+$E$27)^AC19),'Gestione e Manutenzione'!$H$37*(-1)/((1+$E$28)^AC19))),0)+IF(AC19='Gestione e Manutenzione'!$H$46,(IF(Investimento!$E$20&gt;=AC19,'Gestione e Manutenzione'!$H$44*(-1)/((1+$E$27)^AC19),'Gestione e Manutenzione'!$H$44*(-1)/((1+$E$28)^AC19))),0)+IF(AC19='Gestione e Manutenzione'!$H$53,(IF(Investimento!$E$20&gt;=AC19,'Gestione e Manutenzione'!$H$51*(-1)/((1+$E$27)^AC19),'Gestione e Manutenzione'!$H$51*(-1)/((1+$E$28)^AC19))),0)+IF(AC19='Gestione e Manutenzione'!$H$60,(IF(Investimento!$E$20&gt;=AC19,'Gestione e Manutenzione'!$H$58*(-1)/((1+$E$27)^AC19),'Gestione e Manutenzione'!$H$58*(-1)/((1+$E$28)^AC19))),0)+IF(AC19='Gestione e Manutenzione'!$H$67,(IF(Investimento!$E$20&gt;=AC19,'Gestione e Manutenzione'!$H$65*(-1)/((1+$E$27)^AC19),'Gestione e Manutenzione'!$H$65*(-1)/((1+$E$28)^AC19))),0)+IF(AC19='Gestione e Manutenzione'!$H$74,(IF(Investimento!$E$20&gt;=AC19,'Gestione e Manutenzione'!$H$72*(-1)/((1+$E$27)^AC19),'Gestione e Manutenzione'!$H$72*(-1)/((1+$E$28)^AC19))),0)+IF(AC19='Gestione e Manutenzione'!$H$81,(IF(Investimento!$E$20&gt;=AC19,'Gestione e Manutenzione'!$H$79*(-1)/((1+$E$27)^AC19),'Gestione e Manutenzione'!$H$79*(-1)/((1+$E$28)^AC19))),0)+IF(AC19='Gestione e Manutenzione'!$H$88,(IF(Investimento!$E$20&gt;=AC19,'Gestione e Manutenzione'!$H$86*(-1)/((1+$E$27)^AC19),'Gestione e Manutenzione'!$H$86*(-1)/((1+$E$28)^AC19))),0)+IF(AC19='Gestione e Manutenzione'!$H$95,(IF(Investimento!$E$20&gt;=AC19,'Gestione e Manutenzione'!$H$93*(-1)/((1+$E$27)^AC19),'Gestione e Manutenzione'!$H$93*(-1)/((1+$E$28)^AC19))),0)+IF(AC19='Gestione e Manutenzione'!$H$102,(IF(Investimento!$E$20&gt;=AC19,'Gestione e Manutenzione'!$H$100*(-1)/((1+$E$27)^AC19),'Gestione e Manutenzione'!$H$100*(-1)/((1+$E$28)^AC19))),0)+IF(AC19='Gestione e Manutenzione'!$H$109,(IF(Investimento!$E$20&gt;=AC19,'Gestione e Manutenzione'!$H$107*(-1)/((1+$E$27)^AC19),'Gestione e Manutenzione'!$H$107*(-1)/((1+$E$28)^AC19))),0)+IF(AC19='Gestione e Manutenzione'!$H$116,(IF(Investimento!$E$20&gt;=AC19,'Gestione e Manutenzione'!$H$114*(-1)/((1+$E$27)^AC19),'Gestione e Manutenzione'!$H$114*(-1)/((1+$E$28)^AC19))),0)+IF(AC19='Gestione e Manutenzione'!$H$123,(IF(Investimento!$E$20&gt;=AC19,'Gestione e Manutenzione'!$H$121*(-1)/((1+$E$27)^AC19),'Gestione e Manutenzione'!$H$121*(-1)/((1+$E$28)^AC19))),0)+IF(AC19='Gestione e Manutenzione'!$H$130,(IF(Investimento!$E$20&gt;=AC19,'Gestione e Manutenzione'!$H$128*(-1)/((1+$E$27)^AC19),'Gestione e Manutenzione'!$H$128*(-1)/((1+$E$28)^AC19))),0)+IF(AC19='Gestione e Manutenzione'!$H$137,(IF(Investimento!$E$20&gt;=AC19,'Gestione e Manutenzione'!$H$135*(-1)/((1+$E$27)^AC19),'Gestione e Manutenzione'!$H$135*(-1)/((1+$E$28)^AC19))),0)+IF(AC19='Gestione e Manutenzione'!$H$144,(IF(Investimento!$E$20&gt;=AC19,'Gestione e Manutenzione'!$H$142*(-1)/((1+$E$27)^AC19),'Gestione e Manutenzione'!$H$142*(-1)/((1+$E$28)^AC19))),0)+IF(AC19='Gestione e Manutenzione'!$H$151,(IF(Investimento!$E$20&gt;=AC19,'Gestione e Manutenzione'!$H$149*(-1)/((1+$E$27)^AC19),'Gestione e Manutenzione'!$H$149*(-1)/((1+$E$28)^AC19))),0)+IF(AC19='Gestione e Manutenzione'!$H$158,(IF(Investimento!$E$20&gt;=AC19,'Gestione e Manutenzione'!$H$156*(-1)/((1+$E$27)^AC19),'Gestione e Manutenzione'!$H$156*(-1)/((1+$E$28)^AC19))),0)</f>
        <v>0</v>
      </c>
      <c r="AD17" s="352">
        <f>IF(AD19='Gestione e Manutenzione'!$H$25,(IF(Investimento!$E$20&gt;=AD19,'Gestione e Manutenzione'!$H$23*(-1)/((1+$E$27)^AD19),'Gestione e Manutenzione'!$H$23*(-1)/((1+$E$28)^AD19))),0)+IF(AD19='Gestione e Manutenzione'!$H$32,(IF(Investimento!$E$20&gt;=AD19,'Gestione e Manutenzione'!$H$30*(-1)/((1+$E$27)^AD19),'Gestione e Manutenzione'!$H$30*(-1)/((1+$E$28)^AD19))),0)+IF(AD19='Gestione e Manutenzione'!$H$39,(IF(Investimento!$E$20&gt;=AD19,'Gestione e Manutenzione'!$H$37*(-1)/((1+$E$27)^AD19),'Gestione e Manutenzione'!$H$37*(-1)/((1+$E$28)^AD19))),0)+IF(AD19='Gestione e Manutenzione'!$H$46,(IF(Investimento!$E$20&gt;=AD19,'Gestione e Manutenzione'!$H$44*(-1)/((1+$E$27)^AD19),'Gestione e Manutenzione'!$H$44*(-1)/((1+$E$28)^AD19))),0)+IF(AD19='Gestione e Manutenzione'!$H$53,(IF(Investimento!$E$20&gt;=AD19,'Gestione e Manutenzione'!$H$51*(-1)/((1+$E$27)^AD19),'Gestione e Manutenzione'!$H$51*(-1)/((1+$E$28)^AD19))),0)+IF(AD19='Gestione e Manutenzione'!$H$60,(IF(Investimento!$E$20&gt;=AD19,'Gestione e Manutenzione'!$H$58*(-1)/((1+$E$27)^AD19),'Gestione e Manutenzione'!$H$58*(-1)/((1+$E$28)^AD19))),0)+IF(AD19='Gestione e Manutenzione'!$H$67,(IF(Investimento!$E$20&gt;=AD19,'Gestione e Manutenzione'!$H$65*(-1)/((1+$E$27)^AD19),'Gestione e Manutenzione'!$H$65*(-1)/((1+$E$28)^AD19))),0)+IF(AD19='Gestione e Manutenzione'!$H$74,(IF(Investimento!$E$20&gt;=AD19,'Gestione e Manutenzione'!$H$72*(-1)/((1+$E$27)^AD19),'Gestione e Manutenzione'!$H$72*(-1)/((1+$E$28)^AD19))),0)+IF(AD19='Gestione e Manutenzione'!$H$81,(IF(Investimento!$E$20&gt;=AD19,'Gestione e Manutenzione'!$H$79*(-1)/((1+$E$27)^AD19),'Gestione e Manutenzione'!$H$79*(-1)/((1+$E$28)^AD19))),0)+IF(AD19='Gestione e Manutenzione'!$H$88,(IF(Investimento!$E$20&gt;=AD19,'Gestione e Manutenzione'!$H$86*(-1)/((1+$E$27)^AD19),'Gestione e Manutenzione'!$H$86*(-1)/((1+$E$28)^AD19))),0)+IF(AD19='Gestione e Manutenzione'!$H$95,(IF(Investimento!$E$20&gt;=AD19,'Gestione e Manutenzione'!$H$93*(-1)/((1+$E$27)^AD19),'Gestione e Manutenzione'!$H$93*(-1)/((1+$E$28)^AD19))),0)+IF(AD19='Gestione e Manutenzione'!$H$102,(IF(Investimento!$E$20&gt;=AD19,'Gestione e Manutenzione'!$H$100*(-1)/((1+$E$27)^AD19),'Gestione e Manutenzione'!$H$100*(-1)/((1+$E$28)^AD19))),0)+IF(AD19='Gestione e Manutenzione'!$H$109,(IF(Investimento!$E$20&gt;=AD19,'Gestione e Manutenzione'!$H$107*(-1)/((1+$E$27)^AD19),'Gestione e Manutenzione'!$H$107*(-1)/((1+$E$28)^AD19))),0)+IF(AD19='Gestione e Manutenzione'!$H$116,(IF(Investimento!$E$20&gt;=AD19,'Gestione e Manutenzione'!$H$114*(-1)/((1+$E$27)^AD19),'Gestione e Manutenzione'!$H$114*(-1)/((1+$E$28)^AD19))),0)+IF(AD19='Gestione e Manutenzione'!$H$123,(IF(Investimento!$E$20&gt;=AD19,'Gestione e Manutenzione'!$H$121*(-1)/((1+$E$27)^AD19),'Gestione e Manutenzione'!$H$121*(-1)/((1+$E$28)^AD19))),0)+IF(AD19='Gestione e Manutenzione'!$H$130,(IF(Investimento!$E$20&gt;=AD19,'Gestione e Manutenzione'!$H$128*(-1)/((1+$E$27)^AD19),'Gestione e Manutenzione'!$H$128*(-1)/((1+$E$28)^AD19))),0)+IF(AD19='Gestione e Manutenzione'!$H$137,(IF(Investimento!$E$20&gt;=AD19,'Gestione e Manutenzione'!$H$135*(-1)/((1+$E$27)^AD19),'Gestione e Manutenzione'!$H$135*(-1)/((1+$E$28)^AD19))),0)+IF(AD19='Gestione e Manutenzione'!$H$144,(IF(Investimento!$E$20&gt;=AD19,'Gestione e Manutenzione'!$H$142*(-1)/((1+$E$27)^AD19),'Gestione e Manutenzione'!$H$142*(-1)/((1+$E$28)^AD19))),0)+IF(AD19='Gestione e Manutenzione'!$H$151,(IF(Investimento!$E$20&gt;=AD19,'Gestione e Manutenzione'!$H$149*(-1)/((1+$E$27)^AD19),'Gestione e Manutenzione'!$H$149*(-1)/((1+$E$28)^AD19))),0)+IF(AD19='Gestione e Manutenzione'!$H$158,(IF(Investimento!$E$20&gt;=AD19,'Gestione e Manutenzione'!$H$156*(-1)/((1+$E$27)^AD19),'Gestione e Manutenzione'!$H$156*(-1)/((1+$E$28)^AD19))),0)</f>
        <v>0</v>
      </c>
      <c r="AE17" s="352">
        <f>IF(AE19='Gestione e Manutenzione'!$H$25,(IF(Investimento!$E$20&gt;=AE19,'Gestione e Manutenzione'!$H$23*(-1)/((1+$E$27)^AE19),'Gestione e Manutenzione'!$H$23*(-1)/((1+$E$28)^AE19))),0)+IF(AE19='Gestione e Manutenzione'!$H$32,(IF(Investimento!$E$20&gt;=AE19,'Gestione e Manutenzione'!$H$30*(-1)/((1+$E$27)^AE19),'Gestione e Manutenzione'!$H$30*(-1)/((1+$E$28)^AE19))),0)+IF(AE19='Gestione e Manutenzione'!$H$39,(IF(Investimento!$E$20&gt;=AE19,'Gestione e Manutenzione'!$H$37*(-1)/((1+$E$27)^AE19),'Gestione e Manutenzione'!$H$37*(-1)/((1+$E$28)^AE19))),0)+IF(AE19='Gestione e Manutenzione'!$H$46,(IF(Investimento!$E$20&gt;=AE19,'Gestione e Manutenzione'!$H$44*(-1)/((1+$E$27)^AE19),'Gestione e Manutenzione'!$H$44*(-1)/((1+$E$28)^AE19))),0)+IF(AE19='Gestione e Manutenzione'!$H$53,(IF(Investimento!$E$20&gt;=AE19,'Gestione e Manutenzione'!$H$51*(-1)/((1+$E$27)^AE19),'Gestione e Manutenzione'!$H$51*(-1)/((1+$E$28)^AE19))),0)+IF(AE19='Gestione e Manutenzione'!$H$60,(IF(Investimento!$E$20&gt;=AE19,'Gestione e Manutenzione'!$H$58*(-1)/((1+$E$27)^AE19),'Gestione e Manutenzione'!$H$58*(-1)/((1+$E$28)^AE19))),0)+IF(AE19='Gestione e Manutenzione'!$H$67,(IF(Investimento!$E$20&gt;=AE19,'Gestione e Manutenzione'!$H$65*(-1)/((1+$E$27)^AE19),'Gestione e Manutenzione'!$H$65*(-1)/((1+$E$28)^AE19))),0)+IF(AE19='Gestione e Manutenzione'!$H$74,(IF(Investimento!$E$20&gt;=AE19,'Gestione e Manutenzione'!$H$72*(-1)/((1+$E$27)^AE19),'Gestione e Manutenzione'!$H$72*(-1)/((1+$E$28)^AE19))),0)+IF(AE19='Gestione e Manutenzione'!$H$81,(IF(Investimento!$E$20&gt;=AE19,'Gestione e Manutenzione'!$H$79*(-1)/((1+$E$27)^AE19),'Gestione e Manutenzione'!$H$79*(-1)/((1+$E$28)^AE19))),0)+IF(AE19='Gestione e Manutenzione'!$H$88,(IF(Investimento!$E$20&gt;=AE19,'Gestione e Manutenzione'!$H$86*(-1)/((1+$E$27)^AE19),'Gestione e Manutenzione'!$H$86*(-1)/((1+$E$28)^AE19))),0)+IF(AE19='Gestione e Manutenzione'!$H$95,(IF(Investimento!$E$20&gt;=AE19,'Gestione e Manutenzione'!$H$93*(-1)/((1+$E$27)^AE19),'Gestione e Manutenzione'!$H$93*(-1)/((1+$E$28)^AE19))),0)+IF(AE19='Gestione e Manutenzione'!$H$102,(IF(Investimento!$E$20&gt;=AE19,'Gestione e Manutenzione'!$H$100*(-1)/((1+$E$27)^AE19),'Gestione e Manutenzione'!$H$100*(-1)/((1+$E$28)^AE19))),0)+IF(AE19='Gestione e Manutenzione'!$H$109,(IF(Investimento!$E$20&gt;=AE19,'Gestione e Manutenzione'!$H$107*(-1)/((1+$E$27)^AE19),'Gestione e Manutenzione'!$H$107*(-1)/((1+$E$28)^AE19))),0)+IF(AE19='Gestione e Manutenzione'!$H$116,(IF(Investimento!$E$20&gt;=AE19,'Gestione e Manutenzione'!$H$114*(-1)/((1+$E$27)^AE19),'Gestione e Manutenzione'!$H$114*(-1)/((1+$E$28)^AE19))),0)+IF(AE19='Gestione e Manutenzione'!$H$123,(IF(Investimento!$E$20&gt;=AE19,'Gestione e Manutenzione'!$H$121*(-1)/((1+$E$27)^AE19),'Gestione e Manutenzione'!$H$121*(-1)/((1+$E$28)^AE19))),0)+IF(AE19='Gestione e Manutenzione'!$H$130,(IF(Investimento!$E$20&gt;=AE19,'Gestione e Manutenzione'!$H$128*(-1)/((1+$E$27)^AE19),'Gestione e Manutenzione'!$H$128*(-1)/((1+$E$28)^AE19))),0)+IF(AE19='Gestione e Manutenzione'!$H$137,(IF(Investimento!$E$20&gt;=AE19,'Gestione e Manutenzione'!$H$135*(-1)/((1+$E$27)^AE19),'Gestione e Manutenzione'!$H$135*(-1)/((1+$E$28)^AE19))),0)+IF(AE19='Gestione e Manutenzione'!$H$144,(IF(Investimento!$E$20&gt;=AE19,'Gestione e Manutenzione'!$H$142*(-1)/((1+$E$27)^AE19),'Gestione e Manutenzione'!$H$142*(-1)/((1+$E$28)^AE19))),0)+IF(AE19='Gestione e Manutenzione'!$H$151,(IF(Investimento!$E$20&gt;=AE19,'Gestione e Manutenzione'!$H$149*(-1)/((1+$E$27)^AE19),'Gestione e Manutenzione'!$H$149*(-1)/((1+$E$28)^AE19))),0)+IF(AE19='Gestione e Manutenzione'!$H$158,(IF(Investimento!$E$20&gt;=AE19,'Gestione e Manutenzione'!$H$156*(-1)/((1+$E$27)^AE19),'Gestione e Manutenzione'!$H$156*(-1)/((1+$E$28)^AE19))),0)</f>
        <v>0</v>
      </c>
      <c r="AF17" s="352">
        <f>IF(AF19='Gestione e Manutenzione'!$H$25,(IF(Investimento!$E$20&gt;=AF19,'Gestione e Manutenzione'!$H$23*(-1)/((1+$E$27)^AF19),'Gestione e Manutenzione'!$H$23*(-1)/((1+$E$28)^AF19))),0)+IF(AF19='Gestione e Manutenzione'!$H$32,(IF(Investimento!$E$20&gt;=AF19,'Gestione e Manutenzione'!$H$30*(-1)/((1+$E$27)^AF19),'Gestione e Manutenzione'!$H$30*(-1)/((1+$E$28)^AF19))),0)+IF(AF19='Gestione e Manutenzione'!$H$39,(IF(Investimento!$E$20&gt;=AF19,'Gestione e Manutenzione'!$H$37*(-1)/((1+$E$27)^AF19),'Gestione e Manutenzione'!$H$37*(-1)/((1+$E$28)^AF19))),0)+IF(AF19='Gestione e Manutenzione'!$H$46,(IF(Investimento!$E$20&gt;=AF19,'Gestione e Manutenzione'!$H$44*(-1)/((1+$E$27)^AF19),'Gestione e Manutenzione'!$H$44*(-1)/((1+$E$28)^AF19))),0)+IF(AF19='Gestione e Manutenzione'!$H$53,(IF(Investimento!$E$20&gt;=AF19,'Gestione e Manutenzione'!$H$51*(-1)/((1+$E$27)^AF19),'Gestione e Manutenzione'!$H$51*(-1)/((1+$E$28)^AF19))),0)+IF(AF19='Gestione e Manutenzione'!$H$60,(IF(Investimento!$E$20&gt;=AF19,'Gestione e Manutenzione'!$H$58*(-1)/((1+$E$27)^AF19),'Gestione e Manutenzione'!$H$58*(-1)/((1+$E$28)^AF19))),0)+IF(AF19='Gestione e Manutenzione'!$H$67,(IF(Investimento!$E$20&gt;=AF19,'Gestione e Manutenzione'!$H$65*(-1)/((1+$E$27)^AF19),'Gestione e Manutenzione'!$H$65*(-1)/((1+$E$28)^AF19))),0)+IF(AF19='Gestione e Manutenzione'!$H$74,(IF(Investimento!$E$20&gt;=AF19,'Gestione e Manutenzione'!$H$72*(-1)/((1+$E$27)^AF19),'Gestione e Manutenzione'!$H$72*(-1)/((1+$E$28)^AF19))),0)+IF(AF19='Gestione e Manutenzione'!$H$81,(IF(Investimento!$E$20&gt;=AF19,'Gestione e Manutenzione'!$H$79*(-1)/((1+$E$27)^AF19),'Gestione e Manutenzione'!$H$79*(-1)/((1+$E$28)^AF19))),0)+IF(AF19='Gestione e Manutenzione'!$H$88,(IF(Investimento!$E$20&gt;=AF19,'Gestione e Manutenzione'!$H$86*(-1)/((1+$E$27)^AF19),'Gestione e Manutenzione'!$H$86*(-1)/((1+$E$28)^AF19))),0)+IF(AF19='Gestione e Manutenzione'!$H$95,(IF(Investimento!$E$20&gt;=AF19,'Gestione e Manutenzione'!$H$93*(-1)/((1+$E$27)^AF19),'Gestione e Manutenzione'!$H$93*(-1)/((1+$E$28)^AF19))),0)+IF(AF19='Gestione e Manutenzione'!$H$102,(IF(Investimento!$E$20&gt;=AF19,'Gestione e Manutenzione'!$H$100*(-1)/((1+$E$27)^AF19),'Gestione e Manutenzione'!$H$100*(-1)/((1+$E$28)^AF19))),0)+IF(AF19='Gestione e Manutenzione'!$H$109,(IF(Investimento!$E$20&gt;=AF19,'Gestione e Manutenzione'!$H$107*(-1)/((1+$E$27)^AF19),'Gestione e Manutenzione'!$H$107*(-1)/((1+$E$28)^AF19))),0)+IF(AF19='Gestione e Manutenzione'!$H$116,(IF(Investimento!$E$20&gt;=AF19,'Gestione e Manutenzione'!$H$114*(-1)/((1+$E$27)^AF19),'Gestione e Manutenzione'!$H$114*(-1)/((1+$E$28)^AF19))),0)+IF(AF19='Gestione e Manutenzione'!$H$123,(IF(Investimento!$E$20&gt;=AF19,'Gestione e Manutenzione'!$H$121*(-1)/((1+$E$27)^AF19),'Gestione e Manutenzione'!$H$121*(-1)/((1+$E$28)^AF19))),0)+IF(AF19='Gestione e Manutenzione'!$H$130,(IF(Investimento!$E$20&gt;=AF19,'Gestione e Manutenzione'!$H$128*(-1)/((1+$E$27)^AF19),'Gestione e Manutenzione'!$H$128*(-1)/((1+$E$28)^AF19))),0)+IF(AF19='Gestione e Manutenzione'!$H$137,(IF(Investimento!$E$20&gt;=AF19,'Gestione e Manutenzione'!$H$135*(-1)/((1+$E$27)^AF19),'Gestione e Manutenzione'!$H$135*(-1)/((1+$E$28)^AF19))),0)+IF(AF19='Gestione e Manutenzione'!$H$144,(IF(Investimento!$E$20&gt;=AF19,'Gestione e Manutenzione'!$H$142*(-1)/((1+$E$27)^AF19),'Gestione e Manutenzione'!$H$142*(-1)/((1+$E$28)^AF19))),0)+IF(AF19='Gestione e Manutenzione'!$H$151,(IF(Investimento!$E$20&gt;=AF19,'Gestione e Manutenzione'!$H$149*(-1)/((1+$E$27)^AF19),'Gestione e Manutenzione'!$H$149*(-1)/((1+$E$28)^AF19))),0)+IF(AF19='Gestione e Manutenzione'!$H$158,(IF(Investimento!$E$20&gt;=AF19,'Gestione e Manutenzione'!$H$156*(-1)/((1+$E$27)^AF19),'Gestione e Manutenzione'!$H$156*(-1)/((1+$E$28)^AF19))),0)</f>
        <v>0</v>
      </c>
      <c r="AG17" s="352">
        <f>IF(AG19='Gestione e Manutenzione'!$H$25,(IF(Investimento!$E$20&gt;=AG19,'Gestione e Manutenzione'!$H$23*(-1)/((1+$E$27)^AG19),'Gestione e Manutenzione'!$H$23*(-1)/((1+$E$28)^AG19))),0)+IF(AG19='Gestione e Manutenzione'!$H$32,(IF(Investimento!$E$20&gt;=AG19,'Gestione e Manutenzione'!$H$30*(-1)/((1+$E$27)^AG19),'Gestione e Manutenzione'!$H$30*(-1)/((1+$E$28)^AG19))),0)+IF(AG19='Gestione e Manutenzione'!$H$39,(IF(Investimento!$E$20&gt;=AG19,'Gestione e Manutenzione'!$H$37*(-1)/((1+$E$27)^AG19),'Gestione e Manutenzione'!$H$37*(-1)/((1+$E$28)^AG19))),0)+IF(AG19='Gestione e Manutenzione'!$H$46,(IF(Investimento!$E$20&gt;=AG19,'Gestione e Manutenzione'!$H$44*(-1)/((1+$E$27)^AG19),'Gestione e Manutenzione'!$H$44*(-1)/((1+$E$28)^AG19))),0)+IF(AG19='Gestione e Manutenzione'!$H$53,(IF(Investimento!$E$20&gt;=AG19,'Gestione e Manutenzione'!$H$51*(-1)/((1+$E$27)^AG19),'Gestione e Manutenzione'!$H$51*(-1)/((1+$E$28)^AG19))),0)+IF(AG19='Gestione e Manutenzione'!$H$60,(IF(Investimento!$E$20&gt;=AG19,'Gestione e Manutenzione'!$H$58*(-1)/((1+$E$27)^AG19),'Gestione e Manutenzione'!$H$58*(-1)/((1+$E$28)^AG19))),0)+IF(AG19='Gestione e Manutenzione'!$H$67,(IF(Investimento!$E$20&gt;=AG19,'Gestione e Manutenzione'!$H$65*(-1)/((1+$E$27)^AG19),'Gestione e Manutenzione'!$H$65*(-1)/((1+$E$28)^AG19))),0)+IF(AG19='Gestione e Manutenzione'!$H$74,(IF(Investimento!$E$20&gt;=AG19,'Gestione e Manutenzione'!$H$72*(-1)/((1+$E$27)^AG19),'Gestione e Manutenzione'!$H$72*(-1)/((1+$E$28)^AG19))),0)+IF(AG19='Gestione e Manutenzione'!$H$81,(IF(Investimento!$E$20&gt;=AG19,'Gestione e Manutenzione'!$H$79*(-1)/((1+$E$27)^AG19),'Gestione e Manutenzione'!$H$79*(-1)/((1+$E$28)^AG19))),0)+IF(AG19='Gestione e Manutenzione'!$H$88,(IF(Investimento!$E$20&gt;=AG19,'Gestione e Manutenzione'!$H$86*(-1)/((1+$E$27)^AG19),'Gestione e Manutenzione'!$H$86*(-1)/((1+$E$28)^AG19))),0)+IF(AG19='Gestione e Manutenzione'!$H$95,(IF(Investimento!$E$20&gt;=AG19,'Gestione e Manutenzione'!$H$93*(-1)/((1+$E$27)^AG19),'Gestione e Manutenzione'!$H$93*(-1)/((1+$E$28)^AG19))),0)+IF(AG19='Gestione e Manutenzione'!$H$102,(IF(Investimento!$E$20&gt;=AG19,'Gestione e Manutenzione'!$H$100*(-1)/((1+$E$27)^AG19),'Gestione e Manutenzione'!$H$100*(-1)/((1+$E$28)^AG19))),0)+IF(AG19='Gestione e Manutenzione'!$H$109,(IF(Investimento!$E$20&gt;=AG19,'Gestione e Manutenzione'!$H$107*(-1)/((1+$E$27)^AG19),'Gestione e Manutenzione'!$H$107*(-1)/((1+$E$28)^AG19))),0)+IF(AG19='Gestione e Manutenzione'!$H$116,(IF(Investimento!$E$20&gt;=AG19,'Gestione e Manutenzione'!$H$114*(-1)/((1+$E$27)^AG19),'Gestione e Manutenzione'!$H$114*(-1)/((1+$E$28)^AG19))),0)+IF(AG19='Gestione e Manutenzione'!$H$123,(IF(Investimento!$E$20&gt;=AG19,'Gestione e Manutenzione'!$H$121*(-1)/((1+$E$27)^AG19),'Gestione e Manutenzione'!$H$121*(-1)/((1+$E$28)^AG19))),0)+IF(AG19='Gestione e Manutenzione'!$H$130,(IF(Investimento!$E$20&gt;=AG19,'Gestione e Manutenzione'!$H$128*(-1)/((1+$E$27)^AG19),'Gestione e Manutenzione'!$H$128*(-1)/((1+$E$28)^AG19))),0)+IF(AG19='Gestione e Manutenzione'!$H$137,(IF(Investimento!$E$20&gt;=AG19,'Gestione e Manutenzione'!$H$135*(-1)/((1+$E$27)^AG19),'Gestione e Manutenzione'!$H$135*(-1)/((1+$E$28)^AG19))),0)+IF(AG19='Gestione e Manutenzione'!$H$144,(IF(Investimento!$E$20&gt;=AG19,'Gestione e Manutenzione'!$H$142*(-1)/((1+$E$27)^AG19),'Gestione e Manutenzione'!$H$142*(-1)/((1+$E$28)^AG19))),0)+IF(AG19='Gestione e Manutenzione'!$H$151,(IF(Investimento!$E$20&gt;=AG19,'Gestione e Manutenzione'!$H$149*(-1)/((1+$E$27)^AG19),'Gestione e Manutenzione'!$H$149*(-1)/((1+$E$28)^AG19))),0)+IF(AG19='Gestione e Manutenzione'!$H$158,(IF(Investimento!$E$20&gt;=AG19,'Gestione e Manutenzione'!$H$156*(-1)/((1+$E$27)^AG19),'Gestione e Manutenzione'!$H$156*(-1)/((1+$E$28)^AG19))),0)</f>
        <v>0</v>
      </c>
      <c r="AH17" s="352">
        <f>IF(AH19='Gestione e Manutenzione'!$H$25,(IF(Investimento!$E$20&gt;=AH19,'Gestione e Manutenzione'!$H$23*(-1)/((1+$E$27)^AH19),'Gestione e Manutenzione'!$H$23*(-1)/((1+$E$28)^AH19))),0)+IF(AH19='Gestione e Manutenzione'!$H$32,(IF(Investimento!$E$20&gt;=AH19,'Gestione e Manutenzione'!$H$30*(-1)/((1+$E$27)^AH19),'Gestione e Manutenzione'!$H$30*(-1)/((1+$E$28)^AH19))),0)+IF(AH19='Gestione e Manutenzione'!$H$39,(IF(Investimento!$E$20&gt;=AH19,'Gestione e Manutenzione'!$H$37*(-1)/((1+$E$27)^AH19),'Gestione e Manutenzione'!$H$37*(-1)/((1+$E$28)^AH19))),0)+IF(AH19='Gestione e Manutenzione'!$H$46,(IF(Investimento!$E$20&gt;=AH19,'Gestione e Manutenzione'!$H$44*(-1)/((1+$E$27)^AH19),'Gestione e Manutenzione'!$H$44*(-1)/((1+$E$28)^AH19))),0)+IF(AH19='Gestione e Manutenzione'!$H$53,(IF(Investimento!$E$20&gt;=AH19,'Gestione e Manutenzione'!$H$51*(-1)/((1+$E$27)^AH19),'Gestione e Manutenzione'!$H$51*(-1)/((1+$E$28)^AH19))),0)+IF(AH19='Gestione e Manutenzione'!$H$60,(IF(Investimento!$E$20&gt;=AH19,'Gestione e Manutenzione'!$H$58*(-1)/((1+$E$27)^AH19),'Gestione e Manutenzione'!$H$58*(-1)/((1+$E$28)^AH19))),0)+IF(AH19='Gestione e Manutenzione'!$H$67,(IF(Investimento!$E$20&gt;=AH19,'Gestione e Manutenzione'!$H$65*(-1)/((1+$E$27)^AH19),'Gestione e Manutenzione'!$H$65*(-1)/((1+$E$28)^AH19))),0)+IF(AH19='Gestione e Manutenzione'!$H$74,(IF(Investimento!$E$20&gt;=AH19,'Gestione e Manutenzione'!$H$72*(-1)/((1+$E$27)^AH19),'Gestione e Manutenzione'!$H$72*(-1)/((1+$E$28)^AH19))),0)+IF(AH19='Gestione e Manutenzione'!$H$81,(IF(Investimento!$E$20&gt;=AH19,'Gestione e Manutenzione'!$H$79*(-1)/((1+$E$27)^AH19),'Gestione e Manutenzione'!$H$79*(-1)/((1+$E$28)^AH19))),0)+IF(AH19='Gestione e Manutenzione'!$H$88,(IF(Investimento!$E$20&gt;=AH19,'Gestione e Manutenzione'!$H$86*(-1)/((1+$E$27)^AH19),'Gestione e Manutenzione'!$H$86*(-1)/((1+$E$28)^AH19))),0)+IF(AH19='Gestione e Manutenzione'!$H$95,(IF(Investimento!$E$20&gt;=AH19,'Gestione e Manutenzione'!$H$93*(-1)/((1+$E$27)^AH19),'Gestione e Manutenzione'!$H$93*(-1)/((1+$E$28)^AH19))),0)+IF(AH19='Gestione e Manutenzione'!$H$102,(IF(Investimento!$E$20&gt;=AH19,'Gestione e Manutenzione'!$H$100*(-1)/((1+$E$27)^AH19),'Gestione e Manutenzione'!$H$100*(-1)/((1+$E$28)^AH19))),0)+IF(AH19='Gestione e Manutenzione'!$H$109,(IF(Investimento!$E$20&gt;=AH19,'Gestione e Manutenzione'!$H$107*(-1)/((1+$E$27)^AH19),'Gestione e Manutenzione'!$H$107*(-1)/((1+$E$28)^AH19))),0)+IF(AH19='Gestione e Manutenzione'!$H$116,(IF(Investimento!$E$20&gt;=AH19,'Gestione e Manutenzione'!$H$114*(-1)/((1+$E$27)^AH19),'Gestione e Manutenzione'!$H$114*(-1)/((1+$E$28)^AH19))),0)+IF(AH19='Gestione e Manutenzione'!$H$123,(IF(Investimento!$E$20&gt;=AH19,'Gestione e Manutenzione'!$H$121*(-1)/((1+$E$27)^AH19),'Gestione e Manutenzione'!$H$121*(-1)/((1+$E$28)^AH19))),0)+IF(AH19='Gestione e Manutenzione'!$H$130,(IF(Investimento!$E$20&gt;=AH19,'Gestione e Manutenzione'!$H$128*(-1)/((1+$E$27)^AH19),'Gestione e Manutenzione'!$H$128*(-1)/((1+$E$28)^AH19))),0)+IF(AH19='Gestione e Manutenzione'!$H$137,(IF(Investimento!$E$20&gt;=AH19,'Gestione e Manutenzione'!$H$135*(-1)/((1+$E$27)^AH19),'Gestione e Manutenzione'!$H$135*(-1)/((1+$E$28)^AH19))),0)+IF(AH19='Gestione e Manutenzione'!$H$144,(IF(Investimento!$E$20&gt;=AH19,'Gestione e Manutenzione'!$H$142*(-1)/((1+$E$27)^AH19),'Gestione e Manutenzione'!$H$142*(-1)/((1+$E$28)^AH19))),0)+IF(AH19='Gestione e Manutenzione'!$H$151,(IF(Investimento!$E$20&gt;=AH19,'Gestione e Manutenzione'!$H$149*(-1)/((1+$E$27)^AH19),'Gestione e Manutenzione'!$H$149*(-1)/((1+$E$28)^AH19))),0)+IF(AH19='Gestione e Manutenzione'!$H$158,(IF(Investimento!$E$20&gt;=AH19,'Gestione e Manutenzione'!$H$156*(-1)/((1+$E$27)^AH19),'Gestione e Manutenzione'!$H$156*(-1)/((1+$E$28)^AH19))),0)</f>
        <v>0</v>
      </c>
      <c r="AI17" s="352">
        <f>IF(AI19='Gestione e Manutenzione'!$H$25,(IF(Investimento!$E$20&gt;=AI19,'Gestione e Manutenzione'!$H$23*(-1)/((1+$E$27)^AI19),'Gestione e Manutenzione'!$H$23*(-1)/((1+$E$28)^AI19))),0)+IF(AI19='Gestione e Manutenzione'!$H$32,(IF(Investimento!$E$20&gt;=AI19,'Gestione e Manutenzione'!$H$30*(-1)/((1+$E$27)^AI19),'Gestione e Manutenzione'!$H$30*(-1)/((1+$E$28)^AI19))),0)+IF(AI19='Gestione e Manutenzione'!$H$39,(IF(Investimento!$E$20&gt;=AI19,'Gestione e Manutenzione'!$H$37*(-1)/((1+$E$27)^AI19),'Gestione e Manutenzione'!$H$37*(-1)/((1+$E$28)^AI19))),0)+IF(AI19='Gestione e Manutenzione'!$H$46,(IF(Investimento!$E$20&gt;=AI19,'Gestione e Manutenzione'!$H$44*(-1)/((1+$E$27)^AI19),'Gestione e Manutenzione'!$H$44*(-1)/((1+$E$28)^AI19))),0)+IF(AI19='Gestione e Manutenzione'!$H$53,(IF(Investimento!$E$20&gt;=AI19,'Gestione e Manutenzione'!$H$51*(-1)/((1+$E$27)^AI19),'Gestione e Manutenzione'!$H$51*(-1)/((1+$E$28)^AI19))),0)+IF(AI19='Gestione e Manutenzione'!$H$60,(IF(Investimento!$E$20&gt;=AI19,'Gestione e Manutenzione'!$H$58*(-1)/((1+$E$27)^AI19),'Gestione e Manutenzione'!$H$58*(-1)/((1+$E$28)^AI19))),0)+IF(AI19='Gestione e Manutenzione'!$H$67,(IF(Investimento!$E$20&gt;=AI19,'Gestione e Manutenzione'!$H$65*(-1)/((1+$E$27)^AI19),'Gestione e Manutenzione'!$H$65*(-1)/((1+$E$28)^AI19))),0)+IF(AI19='Gestione e Manutenzione'!$H$74,(IF(Investimento!$E$20&gt;=AI19,'Gestione e Manutenzione'!$H$72*(-1)/((1+$E$27)^AI19),'Gestione e Manutenzione'!$H$72*(-1)/((1+$E$28)^AI19))),0)+IF(AI19='Gestione e Manutenzione'!$H$81,(IF(Investimento!$E$20&gt;=AI19,'Gestione e Manutenzione'!$H$79*(-1)/((1+$E$27)^AI19),'Gestione e Manutenzione'!$H$79*(-1)/((1+$E$28)^AI19))),0)+IF(AI19='Gestione e Manutenzione'!$H$88,(IF(Investimento!$E$20&gt;=AI19,'Gestione e Manutenzione'!$H$86*(-1)/((1+$E$27)^AI19),'Gestione e Manutenzione'!$H$86*(-1)/((1+$E$28)^AI19))),0)+IF(AI19='Gestione e Manutenzione'!$H$95,(IF(Investimento!$E$20&gt;=AI19,'Gestione e Manutenzione'!$H$93*(-1)/((1+$E$27)^AI19),'Gestione e Manutenzione'!$H$93*(-1)/((1+$E$28)^AI19))),0)+IF(AI19='Gestione e Manutenzione'!$H$102,(IF(Investimento!$E$20&gt;=AI19,'Gestione e Manutenzione'!$H$100*(-1)/((1+$E$27)^AI19),'Gestione e Manutenzione'!$H$100*(-1)/((1+$E$28)^AI19))),0)+IF(AI19='Gestione e Manutenzione'!$H$109,(IF(Investimento!$E$20&gt;=AI19,'Gestione e Manutenzione'!$H$107*(-1)/((1+$E$27)^AI19),'Gestione e Manutenzione'!$H$107*(-1)/((1+$E$28)^AI19))),0)+IF(AI19='Gestione e Manutenzione'!$H$116,(IF(Investimento!$E$20&gt;=AI19,'Gestione e Manutenzione'!$H$114*(-1)/((1+$E$27)^AI19),'Gestione e Manutenzione'!$H$114*(-1)/((1+$E$28)^AI19))),0)+IF(AI19='Gestione e Manutenzione'!$H$123,(IF(Investimento!$E$20&gt;=AI19,'Gestione e Manutenzione'!$H$121*(-1)/((1+$E$27)^AI19),'Gestione e Manutenzione'!$H$121*(-1)/((1+$E$28)^AI19))),0)+IF(AI19='Gestione e Manutenzione'!$H$130,(IF(Investimento!$E$20&gt;=AI19,'Gestione e Manutenzione'!$H$128*(-1)/((1+$E$27)^AI19),'Gestione e Manutenzione'!$H$128*(-1)/((1+$E$28)^AI19))),0)+IF(AI19='Gestione e Manutenzione'!$H$137,(IF(Investimento!$E$20&gt;=AI19,'Gestione e Manutenzione'!$H$135*(-1)/((1+$E$27)^AI19),'Gestione e Manutenzione'!$H$135*(-1)/((1+$E$28)^AI19))),0)+IF(AI19='Gestione e Manutenzione'!$H$144,(IF(Investimento!$E$20&gt;=AI19,'Gestione e Manutenzione'!$H$142*(-1)/((1+$E$27)^AI19),'Gestione e Manutenzione'!$H$142*(-1)/((1+$E$28)^AI19))),0)+IF(AI19='Gestione e Manutenzione'!$H$151,(IF(Investimento!$E$20&gt;=AI19,'Gestione e Manutenzione'!$H$149*(-1)/((1+$E$27)^AI19),'Gestione e Manutenzione'!$H$149*(-1)/((1+$E$28)^AI19))),0)+IF(AI19='Gestione e Manutenzione'!$H$158,(IF(Investimento!$E$20&gt;=AI19,'Gestione e Manutenzione'!$H$156*(-1)/((1+$E$27)^AI19),'Gestione e Manutenzione'!$H$156*(-1)/((1+$E$28)^AI19))),0)</f>
        <v>0</v>
      </c>
    </row>
    <row r="18" spans="1:37" ht="44.25" customHeight="1" x14ac:dyDescent="0.25">
      <c r="B18" s="11"/>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1:37" s="11" customFormat="1" ht="44.25" customHeight="1" x14ac:dyDescent="0.25">
      <c r="B19" s="609" t="s">
        <v>211</v>
      </c>
      <c r="C19" s="7"/>
      <c r="D19" s="159" t="s">
        <v>216</v>
      </c>
      <c r="E19" s="164">
        <v>0</v>
      </c>
      <c r="F19" s="164" t="str">
        <f>IF($E$26&gt;E19,E19+1,"")</f>
        <v/>
      </c>
      <c r="G19" s="164" t="str">
        <f t="shared" ref="G19:AI19" si="4">IF($E$26&gt;F19,F19+1,"")</f>
        <v/>
      </c>
      <c r="H19" s="164" t="str">
        <f t="shared" si="4"/>
        <v/>
      </c>
      <c r="I19" s="164" t="str">
        <f t="shared" si="4"/>
        <v/>
      </c>
      <c r="J19" s="164" t="str">
        <f t="shared" si="4"/>
        <v/>
      </c>
      <c r="K19" s="164" t="str">
        <f t="shared" si="4"/>
        <v/>
      </c>
      <c r="L19" s="164" t="str">
        <f t="shared" si="4"/>
        <v/>
      </c>
      <c r="M19" s="164" t="str">
        <f t="shared" si="4"/>
        <v/>
      </c>
      <c r="N19" s="164" t="str">
        <f t="shared" si="4"/>
        <v/>
      </c>
      <c r="O19" s="164" t="str">
        <f t="shared" si="4"/>
        <v/>
      </c>
      <c r="P19" s="164" t="str">
        <f t="shared" si="4"/>
        <v/>
      </c>
      <c r="Q19" s="164" t="str">
        <f t="shared" si="4"/>
        <v/>
      </c>
      <c r="R19" s="164" t="str">
        <f t="shared" si="4"/>
        <v/>
      </c>
      <c r="S19" s="164" t="str">
        <f t="shared" si="4"/>
        <v/>
      </c>
      <c r="T19" s="164" t="str">
        <f t="shared" si="4"/>
        <v/>
      </c>
      <c r="U19" s="164" t="str">
        <f t="shared" si="4"/>
        <v/>
      </c>
      <c r="V19" s="164" t="str">
        <f t="shared" si="4"/>
        <v/>
      </c>
      <c r="W19" s="164" t="str">
        <f t="shared" si="4"/>
        <v/>
      </c>
      <c r="X19" s="164" t="str">
        <f t="shared" si="4"/>
        <v/>
      </c>
      <c r="Y19" s="164" t="str">
        <f t="shared" si="4"/>
        <v/>
      </c>
      <c r="Z19" s="164" t="str">
        <f t="shared" si="4"/>
        <v/>
      </c>
      <c r="AA19" s="164" t="str">
        <f t="shared" si="4"/>
        <v/>
      </c>
      <c r="AB19" s="164" t="str">
        <f t="shared" si="4"/>
        <v/>
      </c>
      <c r="AC19" s="164" t="str">
        <f t="shared" si="4"/>
        <v/>
      </c>
      <c r="AD19" s="164" t="str">
        <f t="shared" si="4"/>
        <v/>
      </c>
      <c r="AE19" s="164" t="str">
        <f t="shared" si="4"/>
        <v/>
      </c>
      <c r="AF19" s="164" t="str">
        <f t="shared" si="4"/>
        <v/>
      </c>
      <c r="AG19" s="164" t="str">
        <f t="shared" si="4"/>
        <v/>
      </c>
      <c r="AH19" s="164" t="str">
        <f t="shared" si="4"/>
        <v/>
      </c>
      <c r="AI19" s="164" t="str">
        <f t="shared" si="4"/>
        <v/>
      </c>
    </row>
    <row r="20" spans="1:37" ht="44.25" customHeight="1" x14ac:dyDescent="0.25">
      <c r="B20" s="609"/>
      <c r="D20" s="160" t="s">
        <v>217</v>
      </c>
      <c r="E20" s="164"/>
      <c r="F20" s="63" t="str">
        <f>IF($E$26&gt;E19,IF(F19&lt;=Investimento!$E$20,F9/(1+$E$27)^F19,F9/(1+$E$28)^F19),"")</f>
        <v/>
      </c>
      <c r="G20" s="352" t="str">
        <f>IF($E$26&gt;F19,IF(G19&lt;=Investimento!$E$20,G9/(1+$E$27)^G19,G9/(1+$E$28)^G19),"")</f>
        <v/>
      </c>
      <c r="H20" s="352" t="str">
        <f>IF($E$26&gt;G19,IF(H19&lt;=Investimento!$E$20,H9/(1+$E$27)^H19,H9/(1+$E$28)^H19),"")</f>
        <v/>
      </c>
      <c r="I20" s="352" t="str">
        <f>IF($E$26&gt;H19,IF(I19&lt;=Investimento!$E$20,I9/(1+$E$27)^I19,I9/(1+$E$28)^I19),"")</f>
        <v/>
      </c>
      <c r="J20" s="352" t="str">
        <f>IF($E$26&gt;I19,IF(J19&lt;=Investimento!$E$20,J9/(1+$E$27)^J19,J9/(1+$E$28)^J19),"")</f>
        <v/>
      </c>
      <c r="K20" s="352" t="str">
        <f>IF($E$26&gt;J19,IF(K19&lt;=Investimento!$E$20,K9/(1+$E$27)^K19,K9/(1+$E$28)^K19),"")</f>
        <v/>
      </c>
      <c r="L20" s="352" t="str">
        <f>IF($E$26&gt;K19,IF(L19&lt;=Investimento!$E$20,L9/(1+$E$27)^L19,L9/(1+$E$28)^L19),"")</f>
        <v/>
      </c>
      <c r="M20" s="352" t="str">
        <f>IF($E$26&gt;L19,IF(M19&lt;=Investimento!$E$20,M9/(1+$E$27)^M19,M9/(1+$E$28)^M19),"")</f>
        <v/>
      </c>
      <c r="N20" s="352" t="str">
        <f>IF($E$26&gt;M19,IF(N19&lt;=Investimento!$E$20,N9/(1+$E$27)^N19,N9/(1+$E$28)^N19),"")</f>
        <v/>
      </c>
      <c r="O20" s="352" t="str">
        <f>IF($E$26&gt;N19,IF(O19&lt;=Investimento!$E$20,O9/(1+$E$27)^O19,O9/(1+$E$28)^O19),"")</f>
        <v/>
      </c>
      <c r="P20" s="352" t="str">
        <f>IF($E$26&gt;O19,IF(P19&lt;=Investimento!$E$20,P9/(1+$E$27)^P19,P9/(1+$E$28)^P19),"")</f>
        <v/>
      </c>
      <c r="Q20" s="352" t="str">
        <f>IF($E$26&gt;P19,IF(Q19&lt;=Investimento!$E$20,Q9/(1+$E$27)^Q19,Q9/(1+$E$28)^Q19),"")</f>
        <v/>
      </c>
      <c r="R20" s="352" t="str">
        <f>IF($E$26&gt;Q19,IF(R19&lt;=Investimento!$E$20,R9/(1+$E$27)^R19,R9/(1+$E$28)^R19),"")</f>
        <v/>
      </c>
      <c r="S20" s="352" t="str">
        <f>IF($E$26&gt;R19,IF(S19&lt;=Investimento!$E$20,S9/(1+$E$27)^S19,S9/(1+$E$28)^S19),"")</f>
        <v/>
      </c>
      <c r="T20" s="352" t="str">
        <f>IF($E$26&gt;S19,IF(T19&lt;=Investimento!$E$20,T9/(1+$E$27)^T19,T9/(1+$E$28)^T19),"")</f>
        <v/>
      </c>
      <c r="U20" s="352" t="str">
        <f>IF($E$26&gt;T19,IF(U19&lt;=Investimento!$E$20,U9/(1+$E$27)^U19,U9/(1+$E$28)^U19),"")</f>
        <v/>
      </c>
      <c r="V20" s="352" t="str">
        <f>IF($E$26&gt;U19,IF(V19&lt;=Investimento!$E$20,V9/(1+$E$27)^V19,V9/(1+$E$28)^V19),"")</f>
        <v/>
      </c>
      <c r="W20" s="352" t="str">
        <f>IF($E$26&gt;V19,IF(W19&lt;=Investimento!$E$20,W9/(1+$E$27)^W19,W9/(1+$E$28)^W19),"")</f>
        <v/>
      </c>
      <c r="X20" s="352" t="str">
        <f>IF($E$26&gt;W19,IF(X19&lt;=Investimento!$E$20,X9/(1+$E$27)^X19,X9/(1+$E$28)^X19),"")</f>
        <v/>
      </c>
      <c r="Y20" s="352" t="str">
        <f>IF($E$26&gt;X19,IF(Y19&lt;=Investimento!$E$20,Y9/(1+$E$27)^Y19,Y9/(1+$E$28)^Y19),"")</f>
        <v/>
      </c>
      <c r="Z20" s="352" t="str">
        <f>IF($E$26&gt;Y19,IF(Z19&lt;=Investimento!$E$20,Z9/(1+$E$27)^Z19,Z9/(1+$E$28)^Z19),"")</f>
        <v/>
      </c>
      <c r="AA20" s="352" t="str">
        <f>IF($E$26&gt;Z19,IF(AA19&lt;=Investimento!$E$20,AA9/(1+$E$27)^AA19,AA9/(1+$E$28)^AA19),"")</f>
        <v/>
      </c>
      <c r="AB20" s="352" t="str">
        <f>IF($E$26&gt;AA19,IF(AB19&lt;=Investimento!$E$20,AB9/(1+$E$27)^AB19,AB9/(1+$E$28)^AB19),"")</f>
        <v/>
      </c>
      <c r="AC20" s="352" t="str">
        <f>IF($E$26&gt;AB19,IF(AC19&lt;=Investimento!$E$20,AC9/(1+$E$27)^AC19,AC9/(1+$E$28)^AC19),"")</f>
        <v/>
      </c>
      <c r="AD20" s="352" t="str">
        <f>IF($E$26&gt;AC19,IF(AD19&lt;=Investimento!$E$20,AD9/(1+$E$27)^AD19,AD9/(1+$E$28)^AD19),"")</f>
        <v/>
      </c>
      <c r="AE20" s="352" t="str">
        <f>IF($E$26&gt;AD19,IF(AE19&lt;=Investimento!$E$20,AE9/(1+$E$27)^AE19,AE9/(1+$E$28)^AE19),"")</f>
        <v/>
      </c>
      <c r="AF20" s="352" t="str">
        <f>IF($E$26&gt;AE19,IF(AF19&lt;=Investimento!$E$20,AF9/(1+$E$27)^AF19,AF9/(1+$E$28)^AF19),"")</f>
        <v/>
      </c>
      <c r="AG20" s="352" t="str">
        <f>IF($E$26&gt;AF19,IF(AG19&lt;=Investimento!$E$20,AG9/(1+$E$27)^AG19,AG9/(1+$E$28)^AG19),"")</f>
        <v/>
      </c>
      <c r="AH20" s="352" t="str">
        <f>IF($E$26&gt;AG19,IF(AH19&lt;=Investimento!$E$20,AH9/(1+$E$27)^AH19,AH9/(1+$E$28)^AH19),"")</f>
        <v/>
      </c>
      <c r="AI20" s="352" t="str">
        <f>IF($E$26&gt;AH19,IF(AI19&lt;=Investimento!$E$20,AI9/(1+$E$27)^AI19,AI9/(1+$E$28)^AI19),"")</f>
        <v/>
      </c>
      <c r="AJ20" s="64"/>
    </row>
    <row r="21" spans="1:37" ht="44.25" customHeight="1" x14ac:dyDescent="0.25">
      <c r="B21" s="609"/>
      <c r="D21" s="160" t="s">
        <v>218</v>
      </c>
      <c r="E21" s="63">
        <f>E12</f>
        <v>0</v>
      </c>
      <c r="F21" s="63" t="str">
        <f>IF($E$26&gt;E19,E21+F20,"")</f>
        <v/>
      </c>
      <c r="G21" s="63" t="str">
        <f t="shared" ref="G21:AI21" si="5">IF($E$26&gt;F19,F21+G20,"")</f>
        <v/>
      </c>
      <c r="H21" s="63" t="str">
        <f t="shared" si="5"/>
        <v/>
      </c>
      <c r="I21" s="63" t="str">
        <f t="shared" si="5"/>
        <v/>
      </c>
      <c r="J21" s="63" t="str">
        <f t="shared" si="5"/>
        <v/>
      </c>
      <c r="K21" s="63" t="str">
        <f t="shared" si="5"/>
        <v/>
      </c>
      <c r="L21" s="63" t="str">
        <f t="shared" si="5"/>
        <v/>
      </c>
      <c r="M21" s="63" t="str">
        <f t="shared" si="5"/>
        <v/>
      </c>
      <c r="N21" s="63" t="str">
        <f t="shared" si="5"/>
        <v/>
      </c>
      <c r="O21" s="63" t="str">
        <f t="shared" si="5"/>
        <v/>
      </c>
      <c r="P21" s="63" t="str">
        <f t="shared" si="5"/>
        <v/>
      </c>
      <c r="Q21" s="63" t="str">
        <f t="shared" si="5"/>
        <v/>
      </c>
      <c r="R21" s="63" t="str">
        <f t="shared" si="5"/>
        <v/>
      </c>
      <c r="S21" s="63" t="str">
        <f t="shared" si="5"/>
        <v/>
      </c>
      <c r="T21" s="63" t="str">
        <f t="shared" si="5"/>
        <v/>
      </c>
      <c r="U21" s="63" t="str">
        <f t="shared" si="5"/>
        <v/>
      </c>
      <c r="V21" s="63" t="str">
        <f t="shared" si="5"/>
        <v/>
      </c>
      <c r="W21" s="63" t="str">
        <f t="shared" si="5"/>
        <v/>
      </c>
      <c r="X21" s="63" t="str">
        <f t="shared" si="5"/>
        <v/>
      </c>
      <c r="Y21" s="63" t="str">
        <f t="shared" si="5"/>
        <v/>
      </c>
      <c r="Z21" s="63" t="str">
        <f t="shared" si="5"/>
        <v/>
      </c>
      <c r="AA21" s="63" t="str">
        <f t="shared" si="5"/>
        <v/>
      </c>
      <c r="AB21" s="63" t="str">
        <f t="shared" si="5"/>
        <v/>
      </c>
      <c r="AC21" s="63" t="str">
        <f t="shared" si="5"/>
        <v/>
      </c>
      <c r="AD21" s="63" t="str">
        <f t="shared" si="5"/>
        <v/>
      </c>
      <c r="AE21" s="63" t="str">
        <f t="shared" si="5"/>
        <v/>
      </c>
      <c r="AF21" s="63" t="str">
        <f t="shared" si="5"/>
        <v/>
      </c>
      <c r="AG21" s="63" t="str">
        <f t="shared" si="5"/>
        <v/>
      </c>
      <c r="AH21" s="63" t="str">
        <f t="shared" si="5"/>
        <v/>
      </c>
      <c r="AI21" s="63" t="str">
        <f t="shared" si="5"/>
        <v/>
      </c>
      <c r="AJ21" s="64"/>
    </row>
    <row r="22" spans="1:37" ht="24.75" customHeight="1" x14ac:dyDescent="0.25">
      <c r="B22" s="609"/>
      <c r="D22" s="610"/>
      <c r="E22" s="155">
        <f t="shared" ref="E22:AI22" si="6">IF(E21&lt;0,"",IF(E21="","",E19))</f>
        <v>0</v>
      </c>
      <c r="F22" s="155" t="str">
        <f t="shared" si="6"/>
        <v/>
      </c>
      <c r="G22" s="155" t="str">
        <f t="shared" si="6"/>
        <v/>
      </c>
      <c r="H22" s="155" t="str">
        <f t="shared" si="6"/>
        <v/>
      </c>
      <c r="I22" s="155" t="str">
        <f t="shared" si="6"/>
        <v/>
      </c>
      <c r="J22" s="155" t="str">
        <f t="shared" si="6"/>
        <v/>
      </c>
      <c r="K22" s="155" t="str">
        <f t="shared" si="6"/>
        <v/>
      </c>
      <c r="L22" s="155" t="str">
        <f t="shared" si="6"/>
        <v/>
      </c>
      <c r="M22" s="155" t="str">
        <f t="shared" si="6"/>
        <v/>
      </c>
      <c r="N22" s="155" t="str">
        <f t="shared" si="6"/>
        <v/>
      </c>
      <c r="O22" s="155" t="str">
        <f t="shared" si="6"/>
        <v/>
      </c>
      <c r="P22" s="155" t="str">
        <f t="shared" si="6"/>
        <v/>
      </c>
      <c r="Q22" s="155" t="str">
        <f t="shared" si="6"/>
        <v/>
      </c>
      <c r="R22" s="155" t="str">
        <f t="shared" si="6"/>
        <v/>
      </c>
      <c r="S22" s="155" t="str">
        <f t="shared" si="6"/>
        <v/>
      </c>
      <c r="T22" s="155" t="str">
        <f t="shared" si="6"/>
        <v/>
      </c>
      <c r="U22" s="155" t="str">
        <f t="shared" si="6"/>
        <v/>
      </c>
      <c r="V22" s="155" t="str">
        <f t="shared" si="6"/>
        <v/>
      </c>
      <c r="W22" s="155" t="str">
        <f t="shared" si="6"/>
        <v/>
      </c>
      <c r="X22" s="155" t="str">
        <f t="shared" si="6"/>
        <v/>
      </c>
      <c r="Y22" s="155" t="str">
        <f t="shared" si="6"/>
        <v/>
      </c>
      <c r="Z22" s="155" t="str">
        <f t="shared" si="6"/>
        <v/>
      </c>
      <c r="AA22" s="155" t="str">
        <f t="shared" si="6"/>
        <v/>
      </c>
      <c r="AB22" s="155" t="str">
        <f t="shared" si="6"/>
        <v/>
      </c>
      <c r="AC22" s="155" t="str">
        <f t="shared" si="6"/>
        <v/>
      </c>
      <c r="AD22" s="155" t="str">
        <f t="shared" si="6"/>
        <v/>
      </c>
      <c r="AE22" s="155" t="str">
        <f t="shared" si="6"/>
        <v/>
      </c>
      <c r="AF22" s="155" t="str">
        <f t="shared" si="6"/>
        <v/>
      </c>
      <c r="AG22" s="155" t="str">
        <f t="shared" si="6"/>
        <v/>
      </c>
      <c r="AH22" s="155" t="str">
        <f t="shared" si="6"/>
        <v/>
      </c>
      <c r="AI22" s="155" t="str">
        <f t="shared" si="6"/>
        <v/>
      </c>
      <c r="AJ22" s="64"/>
    </row>
    <row r="23" spans="1:37" ht="24.75" customHeight="1" x14ac:dyDescent="0.25">
      <c r="B23" s="609"/>
      <c r="D23" s="610"/>
      <c r="E23" s="155"/>
      <c r="F23" s="63" t="str">
        <f>IF(F19&lt;=$E$26,F20,"")</f>
        <v/>
      </c>
      <c r="G23" s="63" t="str">
        <f t="shared" ref="G23:AI23" si="7">IF(G19&lt;=$E$26,G20,"")</f>
        <v/>
      </c>
      <c r="H23" s="63" t="str">
        <f t="shared" si="7"/>
        <v/>
      </c>
      <c r="I23" s="63" t="str">
        <f t="shared" si="7"/>
        <v/>
      </c>
      <c r="J23" s="63" t="str">
        <f t="shared" si="7"/>
        <v/>
      </c>
      <c r="K23" s="63" t="str">
        <f t="shared" si="7"/>
        <v/>
      </c>
      <c r="L23" s="63" t="str">
        <f t="shared" si="7"/>
        <v/>
      </c>
      <c r="M23" s="63" t="str">
        <f t="shared" si="7"/>
        <v/>
      </c>
      <c r="N23" s="63" t="str">
        <f t="shared" si="7"/>
        <v/>
      </c>
      <c r="O23" s="63" t="str">
        <f t="shared" si="7"/>
        <v/>
      </c>
      <c r="P23" s="63" t="str">
        <f t="shared" si="7"/>
        <v/>
      </c>
      <c r="Q23" s="63" t="str">
        <f t="shared" si="7"/>
        <v/>
      </c>
      <c r="R23" s="63" t="str">
        <f t="shared" si="7"/>
        <v/>
      </c>
      <c r="S23" s="63" t="str">
        <f t="shared" si="7"/>
        <v/>
      </c>
      <c r="T23" s="63" t="str">
        <f t="shared" si="7"/>
        <v/>
      </c>
      <c r="U23" s="63" t="str">
        <f t="shared" si="7"/>
        <v/>
      </c>
      <c r="V23" s="63" t="str">
        <f t="shared" si="7"/>
        <v/>
      </c>
      <c r="W23" s="63" t="str">
        <f t="shared" si="7"/>
        <v/>
      </c>
      <c r="X23" s="63" t="str">
        <f t="shared" si="7"/>
        <v/>
      </c>
      <c r="Y23" s="63" t="str">
        <f t="shared" si="7"/>
        <v/>
      </c>
      <c r="Z23" s="63" t="str">
        <f t="shared" si="7"/>
        <v/>
      </c>
      <c r="AA23" s="63" t="str">
        <f t="shared" si="7"/>
        <v/>
      </c>
      <c r="AB23" s="63" t="str">
        <f t="shared" si="7"/>
        <v/>
      </c>
      <c r="AC23" s="63" t="str">
        <f t="shared" si="7"/>
        <v/>
      </c>
      <c r="AD23" s="63" t="str">
        <f t="shared" si="7"/>
        <v/>
      </c>
      <c r="AE23" s="63" t="str">
        <f t="shared" si="7"/>
        <v/>
      </c>
      <c r="AF23" s="63" t="str">
        <f t="shared" si="7"/>
        <v/>
      </c>
      <c r="AG23" s="63" t="str">
        <f t="shared" si="7"/>
        <v/>
      </c>
      <c r="AH23" s="63" t="str">
        <f t="shared" si="7"/>
        <v/>
      </c>
      <c r="AI23" s="63" t="str">
        <f t="shared" si="7"/>
        <v/>
      </c>
      <c r="AJ23" s="64"/>
    </row>
    <row r="24" spans="1:37" ht="44.25" customHeight="1" x14ac:dyDescent="0.25">
      <c r="B24" s="609"/>
      <c r="D24" s="160" t="s">
        <v>220</v>
      </c>
      <c r="E24" s="156">
        <f>IF(MIN(E22:AI22)&lt;&gt;60,MIN(E22:AI22),"&gt;30")</f>
        <v>0</v>
      </c>
      <c r="F24" s="158"/>
      <c r="G24" s="65"/>
      <c r="H24" s="65"/>
      <c r="I24" s="65"/>
      <c r="J24" s="65"/>
      <c r="K24" s="66"/>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row>
    <row r="25" spans="1:37" ht="18.75" customHeight="1" x14ac:dyDescent="0.25">
      <c r="B25" s="609"/>
      <c r="C25" s="65"/>
      <c r="D25" s="65"/>
      <c r="E25" s="65"/>
      <c r="F25" s="65"/>
      <c r="G25" s="65"/>
      <c r="H25" s="65"/>
      <c r="I25" s="65"/>
      <c r="J25" s="65"/>
      <c r="K25" s="66"/>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row>
    <row r="26" spans="1:37" ht="27" customHeight="1" x14ac:dyDescent="0.25">
      <c r="B26" s="609"/>
      <c r="D26" s="152" t="s">
        <v>320</v>
      </c>
      <c r="E26" s="156">
        <f>calcoli!G127</f>
        <v>0</v>
      </c>
      <c r="F26" s="124" t="s">
        <v>54</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8"/>
      <c r="AK26" s="38"/>
    </row>
    <row r="27" spans="1:37" ht="27" customHeight="1" x14ac:dyDescent="0.25">
      <c r="B27" s="609"/>
      <c r="D27" s="152" t="s">
        <v>355</v>
      </c>
      <c r="E27" s="290">
        <f>IF(E29=0,(E28),(AVERAGE(E28:E29)))</f>
        <v>0.02</v>
      </c>
      <c r="F27" s="158" t="s">
        <v>61</v>
      </c>
      <c r="G27" s="64"/>
      <c r="H27" s="69"/>
      <c r="I27" s="69"/>
      <c r="J27" s="65"/>
      <c r="K27" s="66"/>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row>
    <row r="28" spans="1:37" ht="27" customHeight="1" x14ac:dyDescent="0.25">
      <c r="B28" s="609"/>
      <c r="D28" s="152" t="s">
        <v>350</v>
      </c>
      <c r="E28" s="157">
        <f>Investimento!J8</f>
        <v>0.02</v>
      </c>
      <c r="F28" s="158" t="s">
        <v>61</v>
      </c>
      <c r="G28" s="59"/>
      <c r="H28" s="59"/>
      <c r="I28" s="59"/>
      <c r="J28" s="59"/>
      <c r="K28" s="28"/>
      <c r="L28" s="60"/>
      <c r="M28" s="59"/>
      <c r="N28" s="59"/>
      <c r="O28" s="59"/>
      <c r="P28" s="59"/>
      <c r="Q28" s="59"/>
      <c r="R28" s="59"/>
      <c r="S28" s="59"/>
      <c r="T28" s="59"/>
      <c r="U28" s="59"/>
      <c r="V28" s="59"/>
      <c r="W28" s="59"/>
      <c r="X28" s="59"/>
      <c r="Y28" s="59"/>
      <c r="Z28" s="59"/>
    </row>
    <row r="29" spans="1:37" ht="27" customHeight="1" x14ac:dyDescent="0.25">
      <c r="B29" s="609"/>
      <c r="D29" s="152" t="s">
        <v>60</v>
      </c>
      <c r="E29" s="157">
        <f>IF(AND(Investimento!H14&lt;&gt;0,Investimento!H14&lt;&gt;""),Investimento!E18,0)</f>
        <v>0</v>
      </c>
      <c r="F29" s="158" t="s">
        <v>61</v>
      </c>
      <c r="G29" s="59"/>
      <c r="H29" s="59"/>
      <c r="I29" s="59"/>
      <c r="J29" s="59"/>
      <c r="K29" s="28"/>
      <c r="L29" s="60"/>
      <c r="M29" s="59"/>
      <c r="N29" s="59"/>
      <c r="O29" s="59"/>
      <c r="P29" s="59"/>
      <c r="Q29" s="59"/>
      <c r="R29" s="59"/>
      <c r="S29" s="59"/>
      <c r="T29" s="59"/>
      <c r="U29" s="59"/>
      <c r="V29" s="59"/>
      <c r="W29" s="59"/>
      <c r="X29" s="59"/>
      <c r="Y29" s="59"/>
      <c r="Z29" s="59"/>
    </row>
    <row r="30" spans="1:37" s="74" customFormat="1" ht="27" customHeight="1" x14ac:dyDescent="0.25">
      <c r="B30" s="609"/>
      <c r="D30" s="152"/>
      <c r="E30" s="287"/>
      <c r="F30" s="287"/>
      <c r="G30" s="287"/>
      <c r="H30" s="287"/>
      <c r="I30" s="287"/>
      <c r="J30" s="287"/>
      <c r="K30" s="124"/>
      <c r="L30" s="61"/>
      <c r="M30" s="287"/>
      <c r="N30" s="287"/>
      <c r="O30" s="287"/>
      <c r="P30" s="287"/>
      <c r="Q30" s="287"/>
      <c r="R30" s="287"/>
      <c r="S30" s="287"/>
      <c r="T30" s="287"/>
      <c r="U30" s="287"/>
      <c r="V30" s="287"/>
      <c r="W30" s="287"/>
      <c r="X30" s="287"/>
      <c r="Y30" s="287"/>
      <c r="Z30" s="287"/>
    </row>
    <row r="31" spans="1:37" ht="27" customHeight="1" x14ac:dyDescent="0.25">
      <c r="B31" s="609"/>
      <c r="D31" s="152" t="s">
        <v>50</v>
      </c>
      <c r="E31" s="63" t="e">
        <f>SUM(E23:AI23)/Investimento!E6</f>
        <v>#DIV/0!</v>
      </c>
      <c r="F31" s="124" t="s">
        <v>21</v>
      </c>
      <c r="G31" s="59"/>
      <c r="H31" s="59"/>
      <c r="I31" s="59"/>
      <c r="J31" s="59"/>
      <c r="K31" s="28"/>
      <c r="L31" s="60"/>
      <c r="M31" s="59"/>
      <c r="N31" s="59"/>
      <c r="O31" s="59"/>
      <c r="P31" s="59"/>
      <c r="Q31" s="59"/>
      <c r="R31" s="59"/>
      <c r="S31" s="59"/>
      <c r="T31" s="59"/>
      <c r="U31" s="59"/>
      <c r="V31" s="59"/>
      <c r="W31" s="59"/>
      <c r="X31" s="59"/>
      <c r="Y31" s="59"/>
      <c r="Z31" s="59"/>
    </row>
    <row r="32" spans="1:37" ht="27" customHeight="1" x14ac:dyDescent="0.25">
      <c r="B32" s="609"/>
      <c r="D32" s="152" t="s">
        <v>48</v>
      </c>
      <c r="E32" s="63">
        <f>E10+E11+SUM(F23:AI23)</f>
        <v>0</v>
      </c>
      <c r="F32" s="124" t="s">
        <v>59</v>
      </c>
      <c r="G32" s="59"/>
      <c r="H32" s="59"/>
      <c r="I32" s="59"/>
      <c r="J32" s="59"/>
      <c r="K32" s="28"/>
      <c r="L32" s="60"/>
      <c r="M32" s="59"/>
      <c r="N32" s="59"/>
      <c r="O32" s="59"/>
      <c r="P32" s="59"/>
      <c r="Q32" s="59"/>
      <c r="R32" s="59"/>
      <c r="S32" s="59"/>
      <c r="T32" s="59"/>
      <c r="U32" s="59"/>
      <c r="V32" s="59"/>
      <c r="W32" s="59"/>
      <c r="X32" s="59"/>
      <c r="Y32" s="59"/>
      <c r="Z32" s="59"/>
    </row>
    <row r="33" spans="2:26" ht="27" customHeight="1" x14ac:dyDescent="0.25">
      <c r="B33" s="609"/>
      <c r="D33" s="152" t="s">
        <v>49</v>
      </c>
      <c r="E33" s="157" t="e">
        <f>IRR(E14:AI14)</f>
        <v>#NUM!</v>
      </c>
      <c r="F33" s="124" t="s">
        <v>21</v>
      </c>
      <c r="G33" s="59"/>
      <c r="H33" s="59"/>
      <c r="I33" s="59"/>
      <c r="J33" s="59"/>
      <c r="K33" s="28"/>
      <c r="L33" s="60"/>
      <c r="M33" s="59"/>
      <c r="N33" s="59"/>
      <c r="O33" s="59"/>
      <c r="P33" s="59"/>
      <c r="Q33" s="59"/>
      <c r="R33" s="59"/>
      <c r="S33" s="59"/>
      <c r="T33" s="59"/>
      <c r="U33" s="59"/>
      <c r="V33" s="59"/>
      <c r="W33" s="59"/>
      <c r="X33" s="59"/>
      <c r="Y33" s="59"/>
      <c r="Z33" s="59"/>
    </row>
    <row r="34" spans="2:26" x14ac:dyDescent="0.25">
      <c r="G34" s="60"/>
      <c r="H34" s="60"/>
      <c r="I34" s="60"/>
      <c r="J34" s="60"/>
      <c r="K34" s="60"/>
      <c r="L34" s="60"/>
      <c r="M34" s="59"/>
      <c r="N34" s="59"/>
      <c r="O34" s="59"/>
      <c r="P34" s="59"/>
      <c r="Q34" s="59"/>
      <c r="R34" s="59"/>
      <c r="S34" s="59"/>
      <c r="T34" s="59"/>
      <c r="U34" s="59"/>
      <c r="V34" s="59"/>
      <c r="W34" s="59"/>
      <c r="X34" s="59"/>
      <c r="Y34" s="59"/>
      <c r="Z34" s="59"/>
    </row>
    <row r="35" spans="2:26" x14ac:dyDescent="0.25">
      <c r="E35" s="59"/>
      <c r="F35" s="59"/>
      <c r="G35" s="59"/>
      <c r="H35" s="59"/>
      <c r="I35" s="59"/>
      <c r="J35" s="59"/>
      <c r="K35" s="59"/>
      <c r="L35" s="59"/>
      <c r="M35" s="59"/>
      <c r="N35" s="59"/>
      <c r="O35" s="59"/>
      <c r="P35" s="59"/>
      <c r="Q35" s="59"/>
      <c r="R35" s="59"/>
      <c r="S35" s="59"/>
      <c r="T35" s="59"/>
      <c r="U35" s="59"/>
      <c r="V35" s="59"/>
      <c r="W35" s="59"/>
      <c r="X35" s="59"/>
      <c r="Y35" s="59"/>
      <c r="Z35" s="59"/>
    </row>
    <row r="36" spans="2:26" x14ac:dyDescent="0.25">
      <c r="E36" s="59"/>
      <c r="F36" s="59"/>
      <c r="G36" s="59"/>
      <c r="H36" s="59"/>
      <c r="I36" s="59"/>
      <c r="J36" s="59"/>
      <c r="K36" s="59"/>
      <c r="L36" s="59"/>
      <c r="M36" s="59"/>
      <c r="N36" s="59"/>
      <c r="O36" s="59"/>
      <c r="P36" s="59"/>
      <c r="Q36" s="59"/>
      <c r="R36" s="59"/>
      <c r="S36" s="59"/>
      <c r="T36" s="59"/>
      <c r="U36" s="59"/>
      <c r="V36" s="59"/>
      <c r="W36" s="59"/>
      <c r="X36" s="59"/>
      <c r="Y36" s="59"/>
      <c r="Z36" s="59"/>
    </row>
    <row r="37" spans="2:26" x14ac:dyDescent="0.25">
      <c r="D37" s="38"/>
      <c r="E37" s="61"/>
      <c r="F37" s="59"/>
      <c r="G37" s="59"/>
      <c r="H37" s="59"/>
      <c r="I37" s="59"/>
      <c r="J37" s="59"/>
      <c r="K37" s="59"/>
      <c r="L37" s="59"/>
      <c r="M37" s="59"/>
      <c r="N37" s="59"/>
      <c r="O37" s="59"/>
      <c r="P37" s="59"/>
      <c r="Q37" s="59"/>
      <c r="R37" s="59"/>
      <c r="S37" s="59"/>
      <c r="T37" s="59"/>
      <c r="U37" s="59"/>
      <c r="V37" s="59"/>
      <c r="W37" s="59"/>
      <c r="X37" s="59"/>
      <c r="Y37" s="59"/>
      <c r="Z37" s="59"/>
    </row>
    <row r="38" spans="2:26" x14ac:dyDescent="0.25">
      <c r="D38" s="38"/>
      <c r="E38" s="61"/>
      <c r="F38" s="59"/>
      <c r="G38" s="59"/>
      <c r="H38" s="59"/>
      <c r="I38" s="59"/>
      <c r="J38" s="59"/>
      <c r="K38" s="59"/>
      <c r="L38" s="59"/>
      <c r="M38" s="59"/>
      <c r="N38" s="59"/>
      <c r="O38" s="59"/>
      <c r="P38" s="59"/>
      <c r="Q38" s="59"/>
      <c r="R38" s="59"/>
      <c r="S38" s="59"/>
      <c r="T38" s="59"/>
      <c r="U38" s="59"/>
      <c r="V38" s="59"/>
      <c r="W38" s="59"/>
      <c r="X38" s="59"/>
      <c r="Y38" s="59"/>
      <c r="Z38" s="59"/>
    </row>
    <row r="39" spans="2:26" x14ac:dyDescent="0.25">
      <c r="D39" s="38"/>
      <c r="E39" s="61"/>
      <c r="F39" s="59"/>
      <c r="G39" s="59"/>
      <c r="H39" s="59"/>
      <c r="I39" s="59"/>
      <c r="J39" s="59"/>
      <c r="K39" s="59"/>
      <c r="L39" s="59"/>
      <c r="M39" s="59"/>
      <c r="N39" s="59"/>
      <c r="O39" s="59"/>
      <c r="P39" s="59"/>
      <c r="Q39" s="59"/>
      <c r="R39" s="59"/>
      <c r="S39" s="59"/>
      <c r="T39" s="59"/>
      <c r="U39" s="59"/>
      <c r="V39" s="59"/>
      <c r="W39" s="59"/>
      <c r="X39" s="59"/>
      <c r="Y39" s="59"/>
      <c r="Z39" s="59"/>
    </row>
    <row r="40" spans="2:26" ht="14.45" x14ac:dyDescent="0.3">
      <c r="D40" s="150"/>
      <c r="E40" s="123"/>
      <c r="F40" s="59"/>
      <c r="G40" s="59"/>
      <c r="H40" s="59"/>
      <c r="I40" s="59"/>
      <c r="J40" s="59"/>
      <c r="K40" s="59"/>
      <c r="L40" s="59"/>
      <c r="M40" s="59"/>
      <c r="N40" s="59"/>
      <c r="O40" s="59"/>
      <c r="P40" s="59"/>
      <c r="Q40" s="59"/>
      <c r="R40" s="59"/>
      <c r="S40" s="59"/>
      <c r="T40" s="59"/>
      <c r="U40" s="59"/>
      <c r="V40" s="59"/>
      <c r="W40" s="59"/>
      <c r="X40" s="59"/>
      <c r="Y40" s="59"/>
      <c r="Z40" s="59"/>
    </row>
    <row r="41" spans="2:26" ht="14.45" x14ac:dyDescent="0.3">
      <c r="D41" s="38"/>
      <c r="E41" s="123"/>
      <c r="F41" s="59"/>
      <c r="G41" s="59"/>
      <c r="H41" s="59"/>
      <c r="I41" s="59"/>
      <c r="J41" s="59"/>
      <c r="K41" s="59"/>
      <c r="L41" s="59"/>
      <c r="M41" s="59"/>
      <c r="N41" s="59"/>
      <c r="O41" s="59"/>
      <c r="P41" s="59"/>
      <c r="Q41" s="59"/>
      <c r="R41" s="59"/>
      <c r="S41" s="59"/>
      <c r="T41" s="59"/>
      <c r="U41" s="59"/>
      <c r="V41" s="59"/>
      <c r="W41" s="59"/>
      <c r="X41" s="59"/>
      <c r="Y41" s="59"/>
      <c r="Z41" s="59"/>
    </row>
    <row r="42" spans="2:26" ht="14.45" x14ac:dyDescent="0.3">
      <c r="D42" s="151"/>
      <c r="E42" s="123"/>
      <c r="F42" s="59"/>
      <c r="G42" s="59"/>
      <c r="H42" s="59"/>
      <c r="I42" s="59"/>
      <c r="J42" s="59"/>
      <c r="K42" s="59"/>
      <c r="L42" s="59"/>
      <c r="M42" s="59"/>
      <c r="N42" s="59"/>
      <c r="O42" s="59"/>
      <c r="P42" s="59"/>
      <c r="Q42" s="59"/>
      <c r="R42" s="59"/>
      <c r="S42" s="59"/>
      <c r="T42" s="59"/>
      <c r="U42" s="59"/>
      <c r="V42" s="59"/>
      <c r="W42" s="59"/>
      <c r="X42" s="59"/>
      <c r="Y42" s="59"/>
      <c r="Z42" s="59"/>
    </row>
    <row r="43" spans="2:26" ht="14.45" x14ac:dyDescent="0.3">
      <c r="D43" s="151"/>
      <c r="E43" s="123"/>
      <c r="F43" s="59"/>
      <c r="G43" s="59"/>
      <c r="H43" s="59"/>
      <c r="I43" s="59"/>
      <c r="J43" s="59"/>
      <c r="K43" s="59"/>
      <c r="L43" s="59"/>
      <c r="M43" s="59"/>
      <c r="N43" s="59"/>
      <c r="O43" s="59"/>
      <c r="P43" s="59"/>
      <c r="Q43" s="59"/>
      <c r="R43" s="59"/>
      <c r="S43" s="59"/>
      <c r="T43" s="59"/>
      <c r="U43" s="59"/>
      <c r="V43" s="59"/>
      <c r="W43" s="59"/>
      <c r="X43" s="59"/>
      <c r="Y43" s="59"/>
      <c r="Z43" s="59"/>
    </row>
    <row r="44" spans="2:26" x14ac:dyDescent="0.25">
      <c r="D44" s="611"/>
      <c r="E44" s="123"/>
      <c r="F44" s="59"/>
      <c r="G44" s="59"/>
      <c r="H44" s="59"/>
      <c r="I44" s="59"/>
      <c r="J44" s="59"/>
      <c r="K44" s="59"/>
      <c r="L44" s="59"/>
      <c r="M44" s="59"/>
      <c r="N44" s="59"/>
      <c r="O44" s="59"/>
      <c r="P44" s="59"/>
      <c r="Q44" s="59"/>
      <c r="R44" s="59"/>
      <c r="S44" s="59"/>
      <c r="T44" s="59"/>
      <c r="U44" s="59"/>
      <c r="V44" s="59"/>
      <c r="W44" s="59"/>
      <c r="X44" s="59"/>
      <c r="Y44" s="59"/>
      <c r="Z44" s="59"/>
    </row>
    <row r="45" spans="2:26" x14ac:dyDescent="0.25">
      <c r="D45" s="611"/>
      <c r="E45" s="123"/>
      <c r="F45" s="59"/>
      <c r="G45" s="59"/>
      <c r="H45" s="59"/>
      <c r="I45" s="59"/>
      <c r="J45" s="59"/>
      <c r="K45" s="59"/>
      <c r="L45" s="59"/>
      <c r="M45" s="59"/>
      <c r="N45" s="59"/>
      <c r="O45" s="59"/>
      <c r="P45" s="59"/>
      <c r="Q45" s="59"/>
      <c r="R45" s="59"/>
      <c r="S45" s="59"/>
      <c r="T45" s="59"/>
      <c r="U45" s="59"/>
      <c r="V45" s="59"/>
      <c r="W45" s="59"/>
      <c r="X45" s="59"/>
      <c r="Y45" s="59"/>
      <c r="Z45" s="59"/>
    </row>
    <row r="46" spans="2:26" ht="14.45" x14ac:dyDescent="0.3">
      <c r="D46" s="151"/>
      <c r="E46" s="123"/>
      <c r="F46" s="59"/>
      <c r="G46" s="59"/>
      <c r="H46" s="59"/>
      <c r="I46" s="59"/>
      <c r="J46" s="59"/>
      <c r="K46" s="59"/>
      <c r="L46" s="59"/>
      <c r="M46" s="59"/>
      <c r="N46" s="59"/>
      <c r="O46" s="59"/>
      <c r="P46" s="59"/>
      <c r="Q46" s="59"/>
      <c r="R46" s="59"/>
      <c r="S46" s="59"/>
      <c r="T46" s="59"/>
      <c r="U46" s="59"/>
      <c r="V46" s="59"/>
      <c r="W46" s="59"/>
      <c r="X46" s="59"/>
      <c r="Y46" s="59"/>
      <c r="Z46" s="59"/>
    </row>
    <row r="47" spans="2:26" ht="14.45" x14ac:dyDescent="0.3">
      <c r="D47" s="151"/>
      <c r="E47" s="123"/>
      <c r="F47" s="59"/>
      <c r="G47" s="59"/>
      <c r="H47" s="59"/>
      <c r="I47" s="59"/>
      <c r="J47" s="59"/>
      <c r="K47" s="59"/>
      <c r="L47" s="59"/>
      <c r="M47" s="59"/>
      <c r="N47" s="59"/>
      <c r="O47" s="59"/>
      <c r="P47" s="59"/>
      <c r="Q47" s="59"/>
      <c r="R47" s="59"/>
      <c r="S47" s="59"/>
      <c r="T47" s="59"/>
      <c r="U47" s="59"/>
      <c r="V47" s="59"/>
      <c r="W47" s="59"/>
      <c r="X47" s="59"/>
      <c r="Y47" s="59"/>
      <c r="Z47" s="59"/>
    </row>
    <row r="48" spans="2:26" ht="14.45" x14ac:dyDescent="0.3">
      <c r="D48" s="151"/>
      <c r="E48" s="123"/>
      <c r="F48" s="59"/>
      <c r="G48" s="59"/>
      <c r="H48" s="59"/>
      <c r="I48" s="59"/>
      <c r="J48" s="59"/>
      <c r="K48" s="59"/>
      <c r="L48" s="59"/>
      <c r="M48" s="59"/>
      <c r="N48" s="59"/>
      <c r="O48" s="59"/>
      <c r="P48" s="59"/>
      <c r="Q48" s="59"/>
      <c r="R48" s="59"/>
      <c r="S48" s="59"/>
      <c r="T48" s="59"/>
      <c r="U48" s="59"/>
      <c r="V48" s="59"/>
      <c r="W48" s="59"/>
      <c r="X48" s="59"/>
      <c r="Y48" s="59"/>
      <c r="Z48" s="59"/>
    </row>
    <row r="49" spans="2:35" x14ac:dyDescent="0.25">
      <c r="D49" s="38"/>
      <c r="E49" s="123"/>
      <c r="F49" s="59"/>
      <c r="G49" s="59"/>
      <c r="H49" s="59"/>
      <c r="I49" s="59"/>
      <c r="J49" s="59"/>
      <c r="K49" s="59"/>
      <c r="L49" s="59"/>
      <c r="M49" s="59"/>
      <c r="N49" s="59"/>
      <c r="O49" s="59"/>
      <c r="P49" s="59"/>
      <c r="Q49" s="59"/>
      <c r="R49" s="59"/>
      <c r="S49" s="59"/>
      <c r="T49" s="59"/>
      <c r="U49" s="59"/>
      <c r="V49" s="59"/>
      <c r="W49" s="59"/>
      <c r="X49" s="59"/>
      <c r="Y49" s="59"/>
      <c r="Z49" s="59"/>
    </row>
    <row r="50" spans="2:35" x14ac:dyDescent="0.25">
      <c r="D50" s="151"/>
      <c r="E50" s="123"/>
      <c r="F50" s="59"/>
      <c r="G50" s="59"/>
      <c r="H50" s="59"/>
      <c r="I50" s="59"/>
      <c r="J50" s="59"/>
      <c r="K50" s="59"/>
      <c r="L50" s="59"/>
      <c r="M50" s="59"/>
      <c r="N50" s="59"/>
      <c r="O50" s="59"/>
      <c r="P50" s="59"/>
      <c r="Q50" s="59"/>
      <c r="R50" s="59"/>
      <c r="S50" s="59"/>
      <c r="T50" s="59"/>
      <c r="U50" s="59"/>
      <c r="V50" s="59"/>
      <c r="W50" s="59"/>
      <c r="X50" s="59"/>
      <c r="Y50" s="59"/>
      <c r="Z50" s="59"/>
    </row>
    <row r="51" spans="2:35" x14ac:dyDescent="0.25">
      <c r="D51" s="151"/>
      <c r="E51" s="123"/>
      <c r="F51" s="59"/>
      <c r="G51" s="59"/>
      <c r="H51" s="59"/>
      <c r="I51" s="59"/>
      <c r="J51" s="59"/>
      <c r="K51" s="59"/>
      <c r="L51" s="59"/>
      <c r="M51" s="59"/>
      <c r="N51" s="59"/>
      <c r="O51" s="59"/>
      <c r="P51" s="59"/>
      <c r="Q51" s="59"/>
      <c r="R51" s="59"/>
      <c r="S51" s="59"/>
      <c r="T51" s="59"/>
      <c r="U51" s="59"/>
      <c r="V51" s="59"/>
      <c r="W51" s="59"/>
      <c r="X51" s="59"/>
      <c r="Y51" s="59"/>
      <c r="Z51" s="59"/>
    </row>
    <row r="52" spans="2:35" x14ac:dyDescent="0.25">
      <c r="D52" s="151"/>
      <c r="E52" s="123"/>
      <c r="F52" s="59"/>
      <c r="G52" s="59"/>
      <c r="H52" s="59"/>
      <c r="I52" s="59"/>
      <c r="J52" s="59"/>
      <c r="K52" s="59"/>
      <c r="L52" s="59"/>
      <c r="M52" s="59"/>
      <c r="N52" s="59"/>
      <c r="O52" s="59"/>
      <c r="P52" s="59"/>
      <c r="Q52" s="59"/>
      <c r="R52" s="59"/>
      <c r="S52" s="59"/>
      <c r="T52" s="59"/>
      <c r="U52" s="59"/>
      <c r="V52" s="59"/>
      <c r="W52" s="59"/>
      <c r="X52" s="59"/>
      <c r="Y52" s="59"/>
      <c r="Z52" s="59"/>
    </row>
    <row r="53" spans="2:35" x14ac:dyDescent="0.25">
      <c r="D53" s="151"/>
      <c r="E53" s="123"/>
      <c r="F53" s="59"/>
      <c r="G53" s="59"/>
      <c r="H53" s="59"/>
      <c r="I53" s="59"/>
      <c r="J53" s="59"/>
      <c r="K53" s="59"/>
      <c r="L53" s="59"/>
      <c r="M53" s="59"/>
      <c r="N53" s="59"/>
      <c r="O53" s="59"/>
      <c r="P53" s="59"/>
      <c r="Q53" s="59"/>
      <c r="R53" s="59"/>
      <c r="S53" s="59"/>
      <c r="T53" s="59"/>
      <c r="U53" s="59"/>
      <c r="V53" s="59"/>
      <c r="W53" s="59"/>
      <c r="X53" s="59"/>
      <c r="Y53" s="59"/>
      <c r="Z53" s="59"/>
    </row>
    <row r="54" spans="2:35" x14ac:dyDescent="0.25">
      <c r="D54" s="151"/>
      <c r="E54" s="123"/>
      <c r="F54" s="59"/>
      <c r="G54" s="59"/>
      <c r="H54" s="59"/>
      <c r="I54" s="59"/>
      <c r="J54" s="59"/>
      <c r="K54" s="59"/>
      <c r="L54" s="59"/>
      <c r="M54" s="59"/>
      <c r="N54" s="59"/>
      <c r="O54" s="59"/>
      <c r="P54" s="59"/>
      <c r="Q54" s="59"/>
      <c r="R54" s="59"/>
      <c r="S54" s="59"/>
      <c r="T54" s="59"/>
      <c r="U54" s="59"/>
      <c r="V54" s="59"/>
      <c r="W54" s="59"/>
      <c r="X54" s="59"/>
      <c r="Y54" s="59"/>
      <c r="Z54" s="59"/>
    </row>
    <row r="55" spans="2:35" x14ac:dyDescent="0.25">
      <c r="D55" s="38"/>
      <c r="E55" s="123"/>
      <c r="F55" s="59"/>
      <c r="G55" s="59"/>
      <c r="H55" s="59"/>
      <c r="I55" s="59"/>
      <c r="J55" s="59"/>
      <c r="K55" s="59"/>
      <c r="L55" s="59"/>
      <c r="M55" s="59"/>
      <c r="N55" s="59"/>
      <c r="O55" s="59"/>
      <c r="P55" s="59"/>
      <c r="Q55" s="59"/>
      <c r="R55" s="59"/>
      <c r="S55" s="59"/>
      <c r="T55" s="59"/>
      <c r="U55" s="59"/>
      <c r="V55" s="59"/>
      <c r="W55" s="59"/>
      <c r="X55" s="59"/>
      <c r="Y55" s="59"/>
      <c r="Z55" s="59"/>
    </row>
    <row r="56" spans="2:35" x14ac:dyDescent="0.25">
      <c r="D56" s="38"/>
      <c r="E56" s="123"/>
      <c r="F56" s="59"/>
      <c r="G56" s="59"/>
      <c r="H56" s="59"/>
      <c r="I56" s="59"/>
      <c r="J56" s="59"/>
      <c r="K56" s="59"/>
      <c r="L56" s="59"/>
      <c r="M56" s="59"/>
      <c r="N56" s="59"/>
      <c r="O56" s="59"/>
      <c r="P56" s="59"/>
      <c r="Q56" s="59"/>
      <c r="R56" s="59"/>
      <c r="S56" s="59"/>
      <c r="T56" s="59"/>
      <c r="U56" s="59"/>
      <c r="V56" s="59"/>
      <c r="W56" s="59"/>
      <c r="X56" s="59"/>
      <c r="Y56" s="59"/>
      <c r="Z56" s="59"/>
    </row>
    <row r="57" spans="2:35" x14ac:dyDescent="0.25">
      <c r="D57" s="151"/>
      <c r="E57" s="123"/>
      <c r="F57" s="59"/>
      <c r="G57" s="59"/>
      <c r="H57" s="59"/>
      <c r="I57" s="59"/>
      <c r="J57" s="59"/>
      <c r="K57" s="59"/>
      <c r="L57" s="59"/>
      <c r="M57" s="59"/>
      <c r="N57" s="59"/>
      <c r="O57" s="59"/>
      <c r="P57" s="59"/>
      <c r="Q57" s="59"/>
      <c r="R57" s="59"/>
      <c r="S57" s="59"/>
      <c r="T57" s="59"/>
      <c r="U57" s="59"/>
      <c r="V57" s="59"/>
      <c r="W57" s="59"/>
      <c r="X57" s="59"/>
      <c r="Y57" s="59"/>
      <c r="Z57" s="59"/>
    </row>
    <row r="58" spans="2:35" x14ac:dyDescent="0.25">
      <c r="D58" s="38"/>
      <c r="E58" s="61"/>
      <c r="F58" s="59"/>
      <c r="G58" s="59"/>
      <c r="H58" s="59"/>
      <c r="I58" s="59"/>
      <c r="J58" s="59"/>
      <c r="K58" s="59"/>
      <c r="L58" s="59"/>
      <c r="M58" s="59"/>
      <c r="N58" s="59"/>
      <c r="O58" s="59"/>
      <c r="P58" s="59"/>
      <c r="Q58" s="59"/>
      <c r="R58" s="59"/>
      <c r="S58" s="59"/>
      <c r="T58" s="59"/>
      <c r="U58" s="59"/>
      <c r="V58" s="59"/>
      <c r="W58" s="59"/>
      <c r="X58" s="59"/>
      <c r="Y58" s="59"/>
      <c r="Z58" s="59"/>
    </row>
    <row r="59" spans="2:35" x14ac:dyDescent="0.25">
      <c r="D59" s="38"/>
      <c r="E59" s="61"/>
      <c r="F59" s="59"/>
      <c r="G59" s="59"/>
      <c r="H59" s="59"/>
      <c r="I59" s="59"/>
      <c r="J59" s="59"/>
      <c r="K59" s="59"/>
      <c r="L59" s="59"/>
      <c r="M59" s="59"/>
      <c r="N59" s="59"/>
      <c r="O59" s="59"/>
      <c r="P59" s="59"/>
      <c r="Q59" s="59"/>
      <c r="R59" s="59"/>
      <c r="S59" s="59"/>
      <c r="T59" s="59"/>
      <c r="U59" s="59"/>
      <c r="V59" s="59"/>
      <c r="W59" s="59"/>
      <c r="X59" s="59"/>
      <c r="Y59" s="59"/>
      <c r="Z59" s="59"/>
    </row>
    <row r="60" spans="2:35" x14ac:dyDescent="0.25">
      <c r="D60" s="38"/>
      <c r="E60" s="61"/>
      <c r="F60" s="59"/>
      <c r="G60" s="59"/>
      <c r="H60" s="59"/>
      <c r="I60" s="59"/>
      <c r="J60" s="59"/>
      <c r="K60" s="59"/>
      <c r="L60" s="59"/>
      <c r="M60" s="59"/>
      <c r="N60" s="59"/>
      <c r="O60" s="59"/>
      <c r="P60" s="59"/>
      <c r="Q60" s="59"/>
      <c r="R60" s="59"/>
      <c r="S60" s="59"/>
      <c r="T60" s="59"/>
      <c r="U60" s="59"/>
      <c r="V60" s="59"/>
      <c r="W60" s="59"/>
      <c r="X60" s="59"/>
      <c r="Y60" s="59"/>
      <c r="Z60" s="59"/>
    </row>
    <row r="61" spans="2:35" x14ac:dyDescent="0.25">
      <c r="E61" s="59"/>
      <c r="F61" s="59"/>
      <c r="G61" s="59"/>
      <c r="H61" s="59"/>
      <c r="I61" s="59"/>
      <c r="J61" s="59"/>
      <c r="K61" s="59"/>
      <c r="L61" s="59"/>
      <c r="M61" s="59"/>
      <c r="N61" s="59"/>
      <c r="O61" s="59"/>
      <c r="P61" s="59"/>
      <c r="Q61" s="59"/>
      <c r="R61" s="59"/>
      <c r="S61" s="59"/>
      <c r="T61" s="59"/>
      <c r="U61" s="59"/>
      <c r="V61" s="59"/>
      <c r="W61" s="59"/>
      <c r="X61" s="59"/>
      <c r="Y61" s="59"/>
      <c r="Z61" s="59"/>
    </row>
    <row r="62" spans="2:35" x14ac:dyDescent="0.25">
      <c r="B62" s="38"/>
      <c r="C62" s="38"/>
      <c r="D62" s="38"/>
      <c r="E62" s="61"/>
      <c r="F62" s="61"/>
      <c r="G62" s="61"/>
      <c r="H62" s="61"/>
      <c r="I62" s="61"/>
      <c r="J62" s="61"/>
      <c r="K62" s="61"/>
      <c r="L62" s="61"/>
      <c r="M62" s="61"/>
      <c r="N62" s="61"/>
      <c r="O62" s="61"/>
      <c r="P62" s="61"/>
      <c r="Q62" s="61"/>
      <c r="R62" s="61"/>
      <c r="S62" s="59"/>
      <c r="T62" s="59"/>
      <c r="U62" s="59"/>
      <c r="V62" s="59"/>
      <c r="W62" s="59"/>
      <c r="X62" s="59"/>
      <c r="Y62" s="59"/>
      <c r="Z62" s="59"/>
    </row>
    <row r="63" spans="2:35" x14ac:dyDescent="0.25">
      <c r="B63" s="38"/>
      <c r="C63" s="38"/>
      <c r="D63" s="38"/>
      <c r="E63" s="61"/>
      <c r="F63" s="61"/>
      <c r="G63" s="61"/>
      <c r="H63" s="61"/>
      <c r="I63" s="61"/>
      <c r="J63" s="61"/>
      <c r="K63" s="61"/>
      <c r="L63" s="61"/>
      <c r="M63" s="61"/>
      <c r="N63" s="61"/>
      <c r="O63" s="61"/>
      <c r="P63" s="61"/>
      <c r="Q63" s="61"/>
      <c r="R63" s="61"/>
      <c r="S63" s="61"/>
      <c r="T63" s="61"/>
      <c r="U63" s="61"/>
      <c r="V63" s="61"/>
      <c r="W63" s="61"/>
      <c r="X63" s="61"/>
      <c r="Y63" s="61"/>
      <c r="Z63" s="61"/>
      <c r="AA63" s="38"/>
      <c r="AB63" s="38"/>
      <c r="AC63" s="38"/>
      <c r="AD63" s="38"/>
      <c r="AE63" s="38"/>
      <c r="AF63" s="38"/>
      <c r="AG63" s="38"/>
      <c r="AH63" s="38"/>
      <c r="AI63" s="38"/>
    </row>
    <row r="64" spans="2:35" x14ac:dyDescent="0.25">
      <c r="B64" s="38"/>
      <c r="C64" s="38"/>
      <c r="D64" s="38"/>
      <c r="E64" s="61"/>
      <c r="F64" s="61"/>
      <c r="G64" s="61"/>
      <c r="H64" s="61"/>
      <c r="I64" s="61"/>
      <c r="J64" s="61"/>
      <c r="K64" s="61"/>
      <c r="L64" s="61"/>
      <c r="M64" s="61"/>
      <c r="N64" s="61"/>
      <c r="O64" s="61"/>
      <c r="P64" s="61"/>
      <c r="Q64" s="61"/>
      <c r="R64" s="61"/>
      <c r="S64" s="61"/>
      <c r="T64" s="61"/>
      <c r="U64" s="61"/>
      <c r="V64" s="61"/>
      <c r="W64" s="61"/>
      <c r="X64" s="61"/>
      <c r="Y64" s="61"/>
      <c r="Z64" s="61"/>
      <c r="AA64" s="38"/>
      <c r="AB64" s="38"/>
      <c r="AC64" s="38"/>
      <c r="AD64" s="38"/>
      <c r="AE64" s="38"/>
      <c r="AF64" s="38"/>
      <c r="AG64" s="38"/>
      <c r="AH64" s="38"/>
      <c r="AI64" s="38"/>
    </row>
    <row r="65" spans="2:35" x14ac:dyDescent="0.25">
      <c r="B65" s="38"/>
      <c r="C65" s="38"/>
      <c r="D65" s="81"/>
      <c r="E65" s="62"/>
      <c r="F65" s="62"/>
      <c r="G65" s="62"/>
      <c r="H65" s="62"/>
      <c r="I65" s="62"/>
      <c r="J65" s="62"/>
      <c r="K65" s="62"/>
      <c r="L65" s="62"/>
      <c r="M65" s="62"/>
      <c r="N65" s="62"/>
      <c r="O65" s="62"/>
      <c r="P65" s="62"/>
      <c r="Q65" s="62"/>
      <c r="R65" s="62"/>
      <c r="S65" s="62"/>
      <c r="T65" s="62"/>
      <c r="U65" s="62"/>
      <c r="V65" s="62"/>
      <c r="W65" s="62"/>
      <c r="X65" s="62"/>
      <c r="Y65" s="62"/>
      <c r="Z65" s="62"/>
      <c r="AA65" s="81"/>
      <c r="AB65" s="81"/>
      <c r="AC65" s="81"/>
      <c r="AD65" s="81"/>
      <c r="AE65" s="81"/>
      <c r="AF65" s="81"/>
      <c r="AG65" s="81"/>
      <c r="AH65" s="81"/>
      <c r="AI65" s="38"/>
    </row>
    <row r="66" spans="2:35" x14ac:dyDescent="0.25">
      <c r="B66" s="38"/>
      <c r="C66" s="38"/>
      <c r="D66" s="57"/>
      <c r="E66" s="61"/>
      <c r="F66" s="61"/>
      <c r="G66" s="61"/>
      <c r="H66" s="61"/>
      <c r="I66" s="61"/>
      <c r="J66" s="61"/>
      <c r="K66" s="61"/>
      <c r="L66" s="61"/>
      <c r="M66" s="61"/>
      <c r="N66" s="61"/>
      <c r="O66" s="61"/>
      <c r="P66" s="61"/>
      <c r="Q66" s="61"/>
      <c r="R66" s="61"/>
      <c r="S66" s="61"/>
      <c r="T66" s="61"/>
      <c r="U66" s="61"/>
      <c r="V66" s="61"/>
      <c r="W66" s="61"/>
      <c r="X66" s="61"/>
      <c r="Y66" s="61"/>
      <c r="Z66" s="61"/>
      <c r="AA66" s="58"/>
      <c r="AB66" s="58"/>
      <c r="AC66" s="58"/>
      <c r="AD66" s="58"/>
      <c r="AE66" s="58"/>
      <c r="AF66" s="58"/>
      <c r="AG66" s="58"/>
      <c r="AH66" s="58"/>
      <c r="AI66" s="38"/>
    </row>
    <row r="67" spans="2:35" x14ac:dyDescent="0.25">
      <c r="B67" s="38"/>
      <c r="C67" s="38"/>
      <c r="D67" s="38"/>
      <c r="E67" s="61"/>
      <c r="F67" s="61"/>
      <c r="G67" s="61"/>
      <c r="H67" s="61"/>
      <c r="I67" s="61"/>
      <c r="J67" s="61"/>
      <c r="K67" s="61"/>
      <c r="L67" s="61"/>
      <c r="M67" s="61"/>
      <c r="N67" s="61"/>
      <c r="O67" s="61"/>
      <c r="P67" s="61"/>
      <c r="Q67" s="61"/>
      <c r="R67" s="61"/>
      <c r="S67" s="61"/>
      <c r="T67" s="61"/>
      <c r="U67" s="61"/>
      <c r="V67" s="61"/>
      <c r="W67" s="61"/>
      <c r="X67" s="61"/>
      <c r="Y67" s="61"/>
      <c r="Z67" s="61"/>
      <c r="AA67" s="38"/>
      <c r="AB67" s="38"/>
      <c r="AC67" s="38"/>
      <c r="AD67" s="38"/>
      <c r="AE67" s="38"/>
      <c r="AF67" s="38"/>
      <c r="AG67" s="38"/>
      <c r="AH67" s="38"/>
      <c r="AI67" s="38"/>
    </row>
    <row r="68" spans="2:35" x14ac:dyDescent="0.25">
      <c r="B68" s="38"/>
      <c r="C68" s="38"/>
      <c r="D68" s="38"/>
      <c r="E68" s="61"/>
      <c r="F68" s="61"/>
      <c r="G68" s="61"/>
      <c r="H68" s="61"/>
      <c r="I68" s="61"/>
      <c r="J68" s="61"/>
      <c r="K68" s="61"/>
      <c r="L68" s="61"/>
      <c r="M68" s="61"/>
      <c r="N68" s="61"/>
      <c r="O68" s="61"/>
      <c r="P68" s="61"/>
      <c r="Q68" s="61"/>
      <c r="R68" s="61"/>
      <c r="S68" s="61"/>
      <c r="T68" s="61"/>
      <c r="U68" s="61"/>
      <c r="V68" s="61"/>
      <c r="W68" s="61"/>
      <c r="X68" s="61"/>
      <c r="Y68" s="61"/>
      <c r="Z68" s="61"/>
      <c r="AA68" s="38"/>
      <c r="AB68" s="38"/>
      <c r="AC68" s="38"/>
      <c r="AD68" s="38"/>
      <c r="AE68" s="38"/>
      <c r="AF68" s="38"/>
      <c r="AG68" s="38"/>
      <c r="AH68" s="38"/>
      <c r="AI68" s="38"/>
    </row>
    <row r="69" spans="2:35" x14ac:dyDescent="0.25">
      <c r="B69" s="38"/>
      <c r="C69" s="38"/>
      <c r="D69" s="38"/>
      <c r="E69" s="61"/>
      <c r="F69" s="61"/>
      <c r="G69" s="61"/>
      <c r="H69" s="61"/>
      <c r="I69" s="61"/>
      <c r="J69" s="61"/>
      <c r="K69" s="61"/>
      <c r="L69" s="61"/>
      <c r="M69" s="61"/>
      <c r="N69" s="61"/>
      <c r="O69" s="61"/>
      <c r="P69" s="61"/>
      <c r="Q69" s="61"/>
      <c r="R69" s="61"/>
      <c r="S69" s="59"/>
      <c r="T69" s="59"/>
      <c r="U69" s="59"/>
      <c r="V69" s="59"/>
      <c r="W69" s="59"/>
      <c r="X69" s="59"/>
      <c r="Y69" s="59"/>
      <c r="Z69" s="59"/>
    </row>
  </sheetData>
  <sheetProtection password="D7AF" sheet="1" objects="1" scenarios="1"/>
  <dataConsolidate/>
  <mergeCells count="7">
    <mergeCell ref="B3:AI3"/>
    <mergeCell ref="B1:AI1"/>
    <mergeCell ref="B19:B33"/>
    <mergeCell ref="D22:D23"/>
    <mergeCell ref="D44:D45"/>
    <mergeCell ref="D13:D14"/>
    <mergeCell ref="B5:B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2</vt:i4>
      </vt:variant>
    </vt:vector>
  </HeadingPairs>
  <TitlesOfParts>
    <vt:vector size="13" baseType="lpstr">
      <vt:lpstr>Premessa</vt:lpstr>
      <vt:lpstr>Tipologia intervento</vt:lpstr>
      <vt:lpstr>Investimento</vt:lpstr>
      <vt:lpstr>Gestione e Manutenzione</vt:lpstr>
      <vt:lpstr>ContributEntrate</vt:lpstr>
      <vt:lpstr>Dati combustibile</vt:lpstr>
      <vt:lpstr>Dati di fabbisogno</vt:lpstr>
      <vt:lpstr>Risultati ante e post intervent</vt:lpstr>
      <vt:lpstr>Indicatori economici</vt:lpstr>
      <vt:lpstr>calcoli</vt:lpstr>
      <vt:lpstr>dati combustibili corretti</vt:lpstr>
      <vt:lpstr>'Risultati ante e post intervent'!ele</vt:lpstr>
      <vt:lpstr>'Risultati ante e post intervent'!risp</vt:lpstr>
    </vt:vector>
  </TitlesOfParts>
  <Company>Finaosta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Favre</dc:creator>
  <cp:lastModifiedBy>niccolo</cp:lastModifiedBy>
  <cp:lastPrinted>2015-07-16T12:32:36Z</cp:lastPrinted>
  <dcterms:created xsi:type="dcterms:W3CDTF">2013-08-19T13:00:19Z</dcterms:created>
  <dcterms:modified xsi:type="dcterms:W3CDTF">2025-03-27T08:39:02Z</dcterms:modified>
</cp:coreProperties>
</file>