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7.35" sheetId="1" r:id="rId1"/>
  </sheets>
  <definedNames>
    <definedName name="_xlnm.Print_Area" localSheetId="0">'7.35'!$A$1:$E$84</definedName>
  </definedNames>
  <calcPr fullCalcOnLoad="1"/>
</workbook>
</file>

<file path=xl/sharedStrings.xml><?xml version="1.0" encoding="utf-8"?>
<sst xmlns="http://schemas.openxmlformats.org/spreadsheetml/2006/main" count="126" uniqueCount="53">
  <si>
    <t xml:space="preserve">Fino a 19 anni </t>
  </si>
  <si>
    <t>da 20 anni e oltre</t>
  </si>
  <si>
    <t>Atletica leggera</t>
  </si>
  <si>
    <t>Baseball - Softball</t>
  </si>
  <si>
    <t>Bocce</t>
  </si>
  <si>
    <t>Calcio</t>
  </si>
  <si>
    <t>Ciclismo</t>
  </si>
  <si>
    <t>Ginnastica</t>
  </si>
  <si>
    <t>Golf</t>
  </si>
  <si>
    <t>Motociclismo</t>
  </si>
  <si>
    <t>Nuoto</t>
  </si>
  <si>
    <t>Pallacanestro</t>
  </si>
  <si>
    <t>Pallamano</t>
  </si>
  <si>
    <t>Pallavolo</t>
  </si>
  <si>
    <t>Pattinaggio a rotelle</t>
  </si>
  <si>
    <t>Pesca sportiva</t>
  </si>
  <si>
    <t>Pesistica</t>
  </si>
  <si>
    <t>Pugilato</t>
  </si>
  <si>
    <t>Rugby</t>
  </si>
  <si>
    <t>Sport equestri</t>
  </si>
  <si>
    <t>Sport del ghiaccio</t>
  </si>
  <si>
    <t>Tennis</t>
  </si>
  <si>
    <t>Tennistavolo</t>
  </si>
  <si>
    <t>Tiro a segno</t>
  </si>
  <si>
    <t>Tiro a volo</t>
  </si>
  <si>
    <t>Tiro con l'arco</t>
  </si>
  <si>
    <t>Triathlon</t>
  </si>
  <si>
    <t>DISCIPLINE SPORTIVE</t>
  </si>
  <si>
    <t xml:space="preserve">Discipline </t>
  </si>
  <si>
    <t>sportive</t>
  </si>
  <si>
    <t>Discipline diverse atleti diversamente abili</t>
  </si>
  <si>
    <t>Skiroll</t>
  </si>
  <si>
    <t>Sport invernali</t>
  </si>
  <si>
    <t>Sport tradizionali valdostani</t>
  </si>
  <si>
    <t xml:space="preserve">Tesserati </t>
  </si>
  <si>
    <t xml:space="preserve">Totale tesserati </t>
  </si>
  <si>
    <t>Contributi regionali in euro</t>
  </si>
  <si>
    <t>dati non disponibili</t>
  </si>
  <si>
    <t>Lotta</t>
  </si>
  <si>
    <t>Canoa</t>
  </si>
  <si>
    <t>Curling in carrozzina</t>
  </si>
  <si>
    <t>TOTALE</t>
  </si>
  <si>
    <r>
      <t>Nota</t>
    </r>
    <r>
      <rPr>
        <sz val="7"/>
        <rFont val="Arial"/>
        <family val="2"/>
      </rPr>
      <t>: I valori forniti si riferiscono ai dati acquisiti dai competenti uffici unicamente ai fini dell'erogazione dei contributi previsti dalla Legge regionale 3/2004 "Nuova disciplina degli interventi a favore dello sport", precisando che relativamente ai tesserati praticanti gli sport tradizionali regionali non risulta disponibile la loro suddivisione per fasce di età in quanto tale dato viene fornito agli uffici solo in forma aggregata</t>
    </r>
  </si>
  <si>
    <t>Sci nordico paralimpico</t>
  </si>
  <si>
    <t>Tiro a volo paralimpico</t>
  </si>
  <si>
    <r>
      <t>Fonte</t>
    </r>
    <r>
      <rPr>
        <sz val="7"/>
        <rFont val="Arial"/>
        <family val="0"/>
      </rPr>
      <t>: RAVA - Assessorato turismo, sport, commercio e trasporti - Dipartimento turismo, sport e commercio/ ASIVA</t>
    </r>
  </si>
  <si>
    <t>Tavola 7.35 - Discipline sportive, numero di tesserati e contributi della Regione Autonoma Valle d'Aosta - Anni 2012-2013</t>
  </si>
  <si>
    <t>Attività sportiva atleti diversamente abili (C.I.P.)</t>
  </si>
  <si>
    <t>-</t>
  </si>
  <si>
    <t>ANNO 2012</t>
  </si>
  <si>
    <t>ANNO 2013</t>
  </si>
  <si>
    <t>Sport invernali (a)</t>
  </si>
  <si>
    <t>(a) i  dati del tesseramento ASIVA sono relativi alla stagione invernale 2013/2014</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</si>
</sst>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42">
    <font>
      <sz val="10"/>
      <name val="Arial"/>
      <family val="0"/>
    </font>
    <font>
      <sz val="8"/>
      <name val="Arial"/>
      <family val="0"/>
    </font>
    <font>
      <b/>
      <sz val="8"/>
      <name val="Arial"/>
      <family val="0"/>
    </font>
    <font>
      <sz val="7"/>
      <name val="Arial"/>
      <family val="0"/>
    </font>
    <font>
      <i/>
      <sz val="7"/>
      <name val="Arial"/>
      <family val="2"/>
    </font>
    <font>
      <u val="single"/>
      <sz val="10"/>
      <color indexed="12"/>
      <name val="Arial"/>
      <family val="0"/>
    </font>
    <font>
      <u val="single"/>
      <sz val="10"/>
      <color indexed="36"/>
      <name val="Arial"/>
      <family val="0"/>
    </font>
    <font>
      <b/>
      <sz val="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3">
    <xf numFmtId="0" fontId="0" fillId="0" borderId="0" xfId="0" applyAlignment="1">
      <alignment/>
    </xf>
    <xf numFmtId="0" fontId="1" fillId="0" borderId="0" xfId="0" applyFont="1" applyFill="1" applyBorder="1" applyAlignment="1">
      <alignment/>
    </xf>
    <xf numFmtId="0" fontId="0" fillId="0" borderId="0" xfId="0" applyFill="1" applyAlignment="1">
      <alignment/>
    </xf>
    <xf numFmtId="0" fontId="1" fillId="0" borderId="0" xfId="0" applyFont="1" applyFill="1" applyBorder="1" applyAlignment="1">
      <alignment horizontal="right"/>
    </xf>
    <xf numFmtId="0" fontId="1" fillId="0" borderId="10" xfId="0" applyFont="1" applyFill="1" applyBorder="1" applyAlignment="1">
      <alignment horizontal="right"/>
    </xf>
    <xf numFmtId="0" fontId="0" fillId="0" borderId="11" xfId="0" applyFill="1" applyBorder="1" applyAlignment="1">
      <alignment horizontal="center"/>
    </xf>
    <xf numFmtId="0" fontId="1" fillId="0" borderId="0" xfId="0" applyFont="1" applyFill="1" applyBorder="1" applyAlignment="1">
      <alignment horizontal="center"/>
    </xf>
    <xf numFmtId="0" fontId="0" fillId="0" borderId="12" xfId="0" applyFill="1" applyBorder="1" applyAlignment="1">
      <alignment horizontal="center"/>
    </xf>
    <xf numFmtId="3" fontId="2" fillId="0" borderId="0" xfId="0" applyNumberFormat="1" applyFont="1" applyFill="1" applyBorder="1" applyAlignment="1">
      <alignment horizontal="right"/>
    </xf>
    <xf numFmtId="0" fontId="3" fillId="0" borderId="0" xfId="0" applyFont="1" applyFill="1" applyAlignment="1">
      <alignment/>
    </xf>
    <xf numFmtId="0" fontId="0" fillId="0" borderId="0" xfId="0" applyFill="1" applyAlignment="1">
      <alignment horizontal="right"/>
    </xf>
    <xf numFmtId="4" fontId="1" fillId="0" borderId="0" xfId="0" applyNumberFormat="1" applyFont="1" applyFill="1" applyBorder="1" applyAlignment="1">
      <alignment/>
    </xf>
    <xf numFmtId="0" fontId="2" fillId="0" borderId="10" xfId="0" applyFont="1" applyFill="1" applyBorder="1" applyAlignment="1">
      <alignment horizontal="left"/>
    </xf>
    <xf numFmtId="3" fontId="2" fillId="0" borderId="10" xfId="0" applyNumberFormat="1" applyFont="1" applyFill="1" applyBorder="1" applyAlignment="1">
      <alignment horizontal="right"/>
    </xf>
    <xf numFmtId="3" fontId="1" fillId="0" borderId="0" xfId="0" applyNumberFormat="1" applyFont="1" applyFill="1" applyBorder="1" applyAlignment="1">
      <alignment horizontal="right"/>
    </xf>
    <xf numFmtId="0" fontId="2" fillId="0" borderId="0" xfId="0" applyFont="1" applyFill="1" applyBorder="1" applyAlignment="1">
      <alignment horizontal="left"/>
    </xf>
    <xf numFmtId="0" fontId="4" fillId="0" borderId="0" xfId="0" applyFont="1" applyFill="1" applyAlignment="1">
      <alignment horizontal="left" vertical="center" wrapText="1"/>
    </xf>
    <xf numFmtId="0" fontId="4" fillId="0" borderId="0" xfId="0" applyFont="1" applyFill="1" applyAlignment="1">
      <alignment horizontal="left"/>
    </xf>
    <xf numFmtId="0" fontId="1" fillId="0" borderId="13" xfId="0" applyFont="1" applyFill="1" applyBorder="1" applyAlignment="1">
      <alignment horizontal="center"/>
    </xf>
    <xf numFmtId="0" fontId="7" fillId="0" borderId="0" xfId="0" applyFont="1" applyFill="1" applyAlignment="1">
      <alignment/>
    </xf>
    <xf numFmtId="0" fontId="0" fillId="0" borderId="0" xfId="0" applyFill="1" applyAlignment="1">
      <alignment/>
    </xf>
    <xf numFmtId="0" fontId="1" fillId="0" borderId="14" xfId="0" applyFont="1" applyFill="1" applyBorder="1" applyAlignment="1">
      <alignment horizontal="left" vertical="center"/>
    </xf>
    <xf numFmtId="0" fontId="1" fillId="0" borderId="10" xfId="0" applyFont="1" applyFill="1" applyBorder="1" applyAlignment="1">
      <alignment horizontal="left" vertical="center"/>
    </xf>
    <xf numFmtId="0" fontId="1" fillId="0" borderId="14"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left"/>
    </xf>
    <xf numFmtId="3" fontId="1" fillId="0" borderId="0" xfId="0" applyNumberFormat="1" applyFont="1" applyFill="1" applyBorder="1" applyAlignment="1" quotePrefix="1">
      <alignment horizontal="right"/>
    </xf>
    <xf numFmtId="4" fontId="1" fillId="0" borderId="0" xfId="0" applyNumberFormat="1" applyFont="1" applyFill="1" applyBorder="1" applyAlignment="1">
      <alignment horizontal="right"/>
    </xf>
    <xf numFmtId="4" fontId="1" fillId="0" borderId="0" xfId="0" applyNumberFormat="1" applyFont="1" applyFill="1" applyBorder="1" applyAlignment="1">
      <alignment horizontal="right"/>
    </xf>
    <xf numFmtId="4" fontId="2" fillId="0" borderId="10" xfId="0" applyNumberFormat="1" applyFont="1" applyFill="1" applyBorder="1" applyAlignment="1">
      <alignment horizontal="right"/>
    </xf>
    <xf numFmtId="0" fontId="1" fillId="0" borderId="14" xfId="0" applyFont="1" applyFill="1" applyBorder="1" applyAlignment="1">
      <alignment horizontal="center"/>
    </xf>
    <xf numFmtId="0" fontId="3" fillId="0" borderId="0" xfId="0" applyFont="1" applyFill="1" applyAlignment="1">
      <alignment/>
    </xf>
    <xf numFmtId="3" fontId="1" fillId="0" borderId="0" xfId="0" applyNumberFormat="1" applyFont="1" applyFill="1" applyBorder="1" applyAlignment="1">
      <alignment horizontal="righ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4"/>
  <sheetViews>
    <sheetView tabSelected="1" zoomScaleSheetLayoutView="100" zoomScalePageLayoutView="0" workbookViewId="0" topLeftCell="A1">
      <selection activeCell="M44" sqref="M44"/>
    </sheetView>
  </sheetViews>
  <sheetFormatPr defaultColWidth="9.140625" defaultRowHeight="12.75" customHeight="1"/>
  <cols>
    <col min="1" max="1" width="32.421875" style="2" customWidth="1"/>
    <col min="2" max="2" width="14.140625" style="10" customWidth="1"/>
    <col min="3" max="3" width="15.8515625" style="10" customWidth="1"/>
    <col min="4" max="4" width="14.57421875" style="10" customWidth="1"/>
    <col min="5" max="5" width="22.421875" style="10" customWidth="1"/>
    <col min="6" max="6" width="10.140625" style="2" bestFit="1" customWidth="1"/>
    <col min="7" max="7" width="36.00390625" style="2" hidden="1" customWidth="1"/>
    <col min="8" max="16384" width="9.140625" style="2" customWidth="1"/>
  </cols>
  <sheetData>
    <row r="1" spans="1:5" ht="12.75" customHeight="1">
      <c r="A1" s="19" t="s">
        <v>46</v>
      </c>
      <c r="B1" s="20"/>
      <c r="C1" s="20"/>
      <c r="D1" s="20"/>
      <c r="E1" s="20"/>
    </row>
    <row r="2" spans="2:5" s="1" customFormat="1" ht="12.75" customHeight="1">
      <c r="B2" s="3"/>
      <c r="C2" s="3"/>
      <c r="D2" s="3"/>
      <c r="E2" s="3"/>
    </row>
    <row r="3" spans="1:5" s="1" customFormat="1" ht="12.75" customHeight="1">
      <c r="A3" s="21" t="s">
        <v>27</v>
      </c>
      <c r="B3" s="18" t="s">
        <v>34</v>
      </c>
      <c r="C3" s="18"/>
      <c r="D3" s="23" t="s">
        <v>35</v>
      </c>
      <c r="E3" s="23" t="s">
        <v>36</v>
      </c>
    </row>
    <row r="4" spans="1:7" s="1" customFormat="1" ht="11.25" customHeight="1">
      <c r="A4" s="22"/>
      <c r="B4" s="4" t="s">
        <v>0</v>
      </c>
      <c r="C4" s="4" t="s">
        <v>1</v>
      </c>
      <c r="D4" s="24"/>
      <c r="E4" s="24"/>
      <c r="G4" s="5" t="s">
        <v>28</v>
      </c>
    </row>
    <row r="5" spans="1:7" s="1" customFormat="1" ht="12.75" customHeight="1">
      <c r="A5" s="6"/>
      <c r="B5" s="30" t="s">
        <v>49</v>
      </c>
      <c r="C5" s="30"/>
      <c r="D5" s="30"/>
      <c r="E5" s="30"/>
      <c r="G5" s="7" t="s">
        <v>29</v>
      </c>
    </row>
    <row r="6" spans="1:8" s="1" customFormat="1" ht="12.75" customHeight="1">
      <c r="A6" s="1" t="s">
        <v>2</v>
      </c>
      <c r="B6" s="14">
        <v>568</v>
      </c>
      <c r="C6" s="14">
        <v>798</v>
      </c>
      <c r="D6" s="14">
        <f aca="true" t="shared" si="0" ref="D6:D39">B6+C6</f>
        <v>1366</v>
      </c>
      <c r="E6" s="14">
        <f>55463+2116+70.93+441.06</f>
        <v>58090.99</v>
      </c>
      <c r="H6" s="11"/>
    </row>
    <row r="7" spans="1:8" s="1" customFormat="1" ht="12.75" customHeight="1">
      <c r="A7" s="1" t="s">
        <v>3</v>
      </c>
      <c r="B7" s="14">
        <v>33</v>
      </c>
      <c r="C7" s="14">
        <v>12</v>
      </c>
      <c r="D7" s="14">
        <f t="shared" si="0"/>
        <v>45</v>
      </c>
      <c r="E7" s="14">
        <v>4573</v>
      </c>
      <c r="H7" s="11"/>
    </row>
    <row r="8" spans="1:8" s="1" customFormat="1" ht="12.75" customHeight="1">
      <c r="A8" s="1" t="s">
        <v>4</v>
      </c>
      <c r="B8" s="14">
        <v>122</v>
      </c>
      <c r="C8" s="14">
        <v>713</v>
      </c>
      <c r="D8" s="14">
        <f t="shared" si="0"/>
        <v>835</v>
      </c>
      <c r="E8" s="14">
        <f>20846+43514</f>
        <v>64360</v>
      </c>
      <c r="H8" s="11"/>
    </row>
    <row r="9" spans="1:8" s="1" customFormat="1" ht="12.75" customHeight="1">
      <c r="A9" s="1" t="s">
        <v>5</v>
      </c>
      <c r="B9" s="14">
        <v>1626</v>
      </c>
      <c r="C9" s="14">
        <v>555</v>
      </c>
      <c r="D9" s="14">
        <f t="shared" si="0"/>
        <v>2181</v>
      </c>
      <c r="E9" s="14">
        <f>144499+46424+393.25</f>
        <v>191316.25</v>
      </c>
      <c r="H9" s="11"/>
    </row>
    <row r="10" spans="1:8" s="1" customFormat="1" ht="12.75" customHeight="1">
      <c r="A10" s="1" t="s">
        <v>39</v>
      </c>
      <c r="B10" s="14">
        <v>21</v>
      </c>
      <c r="C10" s="14">
        <v>2</v>
      </c>
      <c r="D10" s="14">
        <f t="shared" si="0"/>
        <v>23</v>
      </c>
      <c r="E10" s="14">
        <f>2532+486</f>
        <v>3018</v>
      </c>
      <c r="H10" s="11"/>
    </row>
    <row r="11" spans="1:8" s="1" customFormat="1" ht="12.75" customHeight="1">
      <c r="A11" s="1" t="s">
        <v>6</v>
      </c>
      <c r="B11" s="14">
        <v>347</v>
      </c>
      <c r="C11" s="14">
        <v>276</v>
      </c>
      <c r="D11" s="14">
        <f t="shared" si="0"/>
        <v>623</v>
      </c>
      <c r="E11" s="14">
        <f>23952+3359+1565.45</f>
        <v>28876.45</v>
      </c>
      <c r="H11" s="11"/>
    </row>
    <row r="12" spans="1:8" s="1" customFormat="1" ht="12.75" customHeight="1">
      <c r="A12" s="1" t="s">
        <v>40</v>
      </c>
      <c r="B12" s="14"/>
      <c r="C12" s="14">
        <v>11</v>
      </c>
      <c r="D12" s="14">
        <f t="shared" si="0"/>
        <v>11</v>
      </c>
      <c r="E12" s="14">
        <v>3951</v>
      </c>
      <c r="H12" s="11"/>
    </row>
    <row r="13" spans="1:8" s="1" customFormat="1" ht="12.75" customHeight="1">
      <c r="A13" s="1" t="s">
        <v>30</v>
      </c>
      <c r="B13" s="14"/>
      <c r="C13" s="14"/>
      <c r="D13" s="14" t="s">
        <v>37</v>
      </c>
      <c r="E13" s="14">
        <v>0</v>
      </c>
      <c r="H13" s="11"/>
    </row>
    <row r="14" spans="1:8" s="1" customFormat="1" ht="12.75" customHeight="1">
      <c r="A14" s="1" t="s">
        <v>7</v>
      </c>
      <c r="B14" s="14">
        <v>678</v>
      </c>
      <c r="C14" s="14">
        <v>2</v>
      </c>
      <c r="D14" s="14">
        <f t="shared" si="0"/>
        <v>680</v>
      </c>
      <c r="E14" s="14">
        <f>31870+3728.67+382.36+404+1125.12</f>
        <v>37510.15</v>
      </c>
      <c r="H14" s="11"/>
    </row>
    <row r="15" spans="1:8" s="1" customFormat="1" ht="12.75" customHeight="1">
      <c r="A15" s="1" t="s">
        <v>8</v>
      </c>
      <c r="B15" s="14">
        <v>80</v>
      </c>
      <c r="C15" s="14">
        <v>390</v>
      </c>
      <c r="D15" s="14">
        <f t="shared" si="0"/>
        <v>470</v>
      </c>
      <c r="E15" s="14">
        <f>23025+810</f>
        <v>23835</v>
      </c>
      <c r="H15" s="11"/>
    </row>
    <row r="16" spans="1:8" s="1" customFormat="1" ht="12.75" customHeight="1">
      <c r="A16" s="1" t="s">
        <v>38</v>
      </c>
      <c r="B16" s="14"/>
      <c r="C16" s="14"/>
      <c r="D16" s="14" t="s">
        <v>37</v>
      </c>
      <c r="E16" s="14">
        <v>0</v>
      </c>
      <c r="H16" s="11"/>
    </row>
    <row r="17" spans="1:5" s="1" customFormat="1" ht="12.75" customHeight="1">
      <c r="A17" s="1" t="s">
        <v>9</v>
      </c>
      <c r="B17" s="14"/>
      <c r="C17" s="14"/>
      <c r="D17" s="14" t="s">
        <v>37</v>
      </c>
      <c r="E17" s="14">
        <v>0</v>
      </c>
    </row>
    <row r="18" spans="1:5" s="1" customFormat="1" ht="12.75" customHeight="1">
      <c r="A18" s="1" t="s">
        <v>10</v>
      </c>
      <c r="B18" s="14">
        <v>155</v>
      </c>
      <c r="C18" s="14">
        <v>14</v>
      </c>
      <c r="D18" s="14">
        <f t="shared" si="0"/>
        <v>169</v>
      </c>
      <c r="E18" s="14">
        <v>27866</v>
      </c>
    </row>
    <row r="19" spans="1:5" s="1" customFormat="1" ht="12.75" customHeight="1">
      <c r="A19" s="1" t="s">
        <v>11</v>
      </c>
      <c r="B19" s="14">
        <v>403</v>
      </c>
      <c r="C19" s="14">
        <v>73</v>
      </c>
      <c r="D19" s="14">
        <f t="shared" si="0"/>
        <v>476</v>
      </c>
      <c r="E19" s="14">
        <f>42216+15292</f>
        <v>57508</v>
      </c>
    </row>
    <row r="20" spans="1:5" s="1" customFormat="1" ht="12.75" customHeight="1">
      <c r="A20" s="1" t="s">
        <v>12</v>
      </c>
      <c r="B20" s="14"/>
      <c r="C20" s="14"/>
      <c r="D20" s="14" t="s">
        <v>37</v>
      </c>
      <c r="E20" s="14">
        <v>0</v>
      </c>
    </row>
    <row r="21" spans="1:5" s="1" customFormat="1" ht="12.75" customHeight="1">
      <c r="A21" s="1" t="s">
        <v>13</v>
      </c>
      <c r="B21" s="14">
        <v>490</v>
      </c>
      <c r="C21" s="14">
        <v>146</v>
      </c>
      <c r="D21" s="14">
        <f t="shared" si="0"/>
        <v>636</v>
      </c>
      <c r="E21" s="14">
        <f>47898+244+128</f>
        <v>48270</v>
      </c>
    </row>
    <row r="22" spans="1:5" s="1" customFormat="1" ht="12.75" customHeight="1">
      <c r="A22" s="1" t="s">
        <v>14</v>
      </c>
      <c r="B22" s="14"/>
      <c r="C22" s="14"/>
      <c r="D22" s="14" t="s">
        <v>37</v>
      </c>
      <c r="E22" s="14">
        <v>0</v>
      </c>
    </row>
    <row r="23" spans="1:5" s="1" customFormat="1" ht="12.75" customHeight="1">
      <c r="A23" s="1" t="s">
        <v>15</v>
      </c>
      <c r="B23" s="14">
        <v>41</v>
      </c>
      <c r="C23" s="14">
        <v>59</v>
      </c>
      <c r="D23" s="14">
        <f t="shared" si="0"/>
        <v>100</v>
      </c>
      <c r="E23" s="14">
        <f>2440+3491</f>
        <v>5931</v>
      </c>
    </row>
    <row r="24" spans="1:5" s="1" customFormat="1" ht="12.75" customHeight="1">
      <c r="A24" s="1" t="s">
        <v>16</v>
      </c>
      <c r="B24" s="14">
        <v>35</v>
      </c>
      <c r="C24" s="14">
        <v>10</v>
      </c>
      <c r="D24" s="14">
        <f t="shared" si="0"/>
        <v>45</v>
      </c>
      <c r="E24" s="14">
        <f>1961+2023+496.18</f>
        <v>4480.18</v>
      </c>
    </row>
    <row r="25" spans="1:5" s="1" customFormat="1" ht="12.75" customHeight="1">
      <c r="A25" s="1" t="s">
        <v>17</v>
      </c>
      <c r="B25" s="14"/>
      <c r="C25" s="14"/>
      <c r="D25" s="14" t="s">
        <v>37</v>
      </c>
      <c r="E25" s="14">
        <v>0</v>
      </c>
    </row>
    <row r="26" spans="1:5" s="1" customFormat="1" ht="12.75" customHeight="1">
      <c r="A26" s="1" t="s">
        <v>18</v>
      </c>
      <c r="B26" s="14">
        <v>55</v>
      </c>
      <c r="C26" s="14">
        <v>130</v>
      </c>
      <c r="D26" s="14">
        <f t="shared" si="0"/>
        <v>185</v>
      </c>
      <c r="E26" s="14">
        <v>9610</v>
      </c>
    </row>
    <row r="27" spans="1:5" s="1" customFormat="1" ht="12.75" customHeight="1">
      <c r="A27" s="1" t="s">
        <v>43</v>
      </c>
      <c r="B27" s="14"/>
      <c r="C27" s="14"/>
      <c r="D27" s="14" t="s">
        <v>37</v>
      </c>
      <c r="E27" s="14">
        <v>0</v>
      </c>
    </row>
    <row r="28" spans="1:5" s="1" customFormat="1" ht="12.75" customHeight="1">
      <c r="A28" s="1" t="s">
        <v>31</v>
      </c>
      <c r="B28" s="14">
        <v>29</v>
      </c>
      <c r="C28" s="14">
        <v>9</v>
      </c>
      <c r="D28" s="14">
        <f t="shared" si="0"/>
        <v>38</v>
      </c>
      <c r="E28" s="14">
        <v>3874</v>
      </c>
    </row>
    <row r="29" spans="1:5" s="1" customFormat="1" ht="12.75" customHeight="1">
      <c r="A29" s="1" t="s">
        <v>19</v>
      </c>
      <c r="B29" s="14">
        <v>254</v>
      </c>
      <c r="C29" s="14">
        <v>139</v>
      </c>
      <c r="D29" s="14">
        <f t="shared" si="0"/>
        <v>393</v>
      </c>
      <c r="E29" s="14">
        <v>6921</v>
      </c>
    </row>
    <row r="30" spans="1:5" s="1" customFormat="1" ht="12.75" customHeight="1">
      <c r="A30" s="1" t="s">
        <v>20</v>
      </c>
      <c r="B30" s="14">
        <f>120+97</f>
        <v>217</v>
      </c>
      <c r="C30" s="14">
        <f>4+22</f>
        <v>26</v>
      </c>
      <c r="D30" s="14">
        <f t="shared" si="0"/>
        <v>243</v>
      </c>
      <c r="E30" s="14">
        <f>8931+15870+5040</f>
        <v>29841</v>
      </c>
    </row>
    <row r="31" spans="1:5" s="1" customFormat="1" ht="12.75" customHeight="1">
      <c r="A31" s="1" t="s">
        <v>32</v>
      </c>
      <c r="B31" s="14">
        <v>2710</v>
      </c>
      <c r="C31" s="14">
        <v>1868</v>
      </c>
      <c r="D31" s="14">
        <f>B31+C31</f>
        <v>4578</v>
      </c>
      <c r="E31" s="14">
        <v>452374.34</v>
      </c>
    </row>
    <row r="32" spans="1:5" s="1" customFormat="1" ht="12.75" customHeight="1">
      <c r="A32" s="1" t="s">
        <v>33</v>
      </c>
      <c r="B32" s="14"/>
      <c r="C32" s="14"/>
      <c r="D32" s="14">
        <v>2045</v>
      </c>
      <c r="E32" s="14">
        <v>150000</v>
      </c>
    </row>
    <row r="33" spans="1:5" s="1" customFormat="1" ht="12.75" customHeight="1">
      <c r="A33" s="1" t="s">
        <v>21</v>
      </c>
      <c r="B33" s="14">
        <v>295</v>
      </c>
      <c r="C33" s="14">
        <v>265</v>
      </c>
      <c r="D33" s="14">
        <f t="shared" si="0"/>
        <v>560</v>
      </c>
      <c r="E33" s="14">
        <v>12342</v>
      </c>
    </row>
    <row r="34" spans="1:5" s="1" customFormat="1" ht="12.75" customHeight="1">
      <c r="A34" s="1" t="s">
        <v>22</v>
      </c>
      <c r="B34" s="14">
        <v>27</v>
      </c>
      <c r="C34" s="14">
        <v>18</v>
      </c>
      <c r="D34" s="14">
        <f t="shared" si="0"/>
        <v>45</v>
      </c>
      <c r="E34" s="14">
        <f>763+9819</f>
        <v>10582</v>
      </c>
    </row>
    <row r="35" spans="1:5" s="1" customFormat="1" ht="12.75" customHeight="1">
      <c r="A35" s="1" t="s">
        <v>23</v>
      </c>
      <c r="B35" s="14">
        <v>5</v>
      </c>
      <c r="C35" s="14">
        <v>156</v>
      </c>
      <c r="D35" s="14">
        <f t="shared" si="0"/>
        <v>161</v>
      </c>
      <c r="E35" s="14">
        <v>921</v>
      </c>
    </row>
    <row r="36" spans="1:5" s="1" customFormat="1" ht="12.75" customHeight="1">
      <c r="A36" s="1" t="s">
        <v>24</v>
      </c>
      <c r="B36" s="14"/>
      <c r="C36" s="14"/>
      <c r="D36" s="14" t="s">
        <v>37</v>
      </c>
      <c r="E36" s="14">
        <v>0</v>
      </c>
    </row>
    <row r="37" spans="1:5" s="1" customFormat="1" ht="12.75" customHeight="1">
      <c r="A37" s="1" t="s">
        <v>44</v>
      </c>
      <c r="B37" s="14"/>
      <c r="C37" s="14"/>
      <c r="D37" s="14" t="s">
        <v>37</v>
      </c>
      <c r="E37" s="14">
        <v>0</v>
      </c>
    </row>
    <row r="38" spans="1:5" s="1" customFormat="1" ht="12.75" customHeight="1">
      <c r="A38" s="1" t="s">
        <v>25</v>
      </c>
      <c r="B38" s="14">
        <v>33</v>
      </c>
      <c r="C38" s="14">
        <v>55</v>
      </c>
      <c r="D38" s="14">
        <f t="shared" si="0"/>
        <v>88</v>
      </c>
      <c r="E38" s="14">
        <v>4983</v>
      </c>
    </row>
    <row r="39" spans="1:5" s="1" customFormat="1" ht="12.75" customHeight="1">
      <c r="A39" s="1" t="s">
        <v>26</v>
      </c>
      <c r="B39" s="14">
        <v>22</v>
      </c>
      <c r="C39" s="14">
        <v>14</v>
      </c>
      <c r="D39" s="14">
        <f t="shared" si="0"/>
        <v>36</v>
      </c>
      <c r="E39" s="14">
        <f>6644+3675</f>
        <v>10319</v>
      </c>
    </row>
    <row r="40" spans="1:5" s="9" customFormat="1" ht="25.5" customHeight="1">
      <c r="A40" s="12" t="s">
        <v>41</v>
      </c>
      <c r="B40" s="13">
        <f>SUM(B6:B39)</f>
        <v>8246</v>
      </c>
      <c r="C40" s="13">
        <f>SUM(C6:C39)</f>
        <v>5741</v>
      </c>
      <c r="D40" s="13">
        <f>SUM(D6:D39)</f>
        <v>16032</v>
      </c>
      <c r="E40" s="13">
        <f>SUM(E6:E39)</f>
        <v>1251353.36</v>
      </c>
    </row>
    <row r="41" spans="1:5" s="9" customFormat="1" ht="12.75" customHeight="1">
      <c r="A41" s="15"/>
      <c r="B41" s="8"/>
      <c r="C41" s="8"/>
      <c r="D41" s="8"/>
      <c r="E41" s="8"/>
    </row>
    <row r="42" spans="1:5" s="9" customFormat="1" ht="12.75" customHeight="1">
      <c r="A42" s="15"/>
      <c r="B42" s="8"/>
      <c r="C42" s="8"/>
      <c r="D42" s="8"/>
      <c r="E42" s="8"/>
    </row>
    <row r="43" spans="1:5" ht="25.5" customHeight="1">
      <c r="A43" s="21" t="s">
        <v>27</v>
      </c>
      <c r="B43" s="18" t="s">
        <v>34</v>
      </c>
      <c r="C43" s="18"/>
      <c r="D43" s="23" t="s">
        <v>35</v>
      </c>
      <c r="E43" s="23" t="s">
        <v>36</v>
      </c>
    </row>
    <row r="44" spans="1:5" ht="12.75" customHeight="1">
      <c r="A44" s="22"/>
      <c r="B44" s="4" t="s">
        <v>0</v>
      </c>
      <c r="C44" s="4" t="s">
        <v>1</v>
      </c>
      <c r="D44" s="24"/>
      <c r="E44" s="24"/>
    </row>
    <row r="45" spans="1:5" ht="12.75" customHeight="1">
      <c r="A45" s="6"/>
      <c r="B45" s="30" t="s">
        <v>50</v>
      </c>
      <c r="C45" s="30"/>
      <c r="D45" s="30"/>
      <c r="E45" s="30"/>
    </row>
    <row r="46" spans="1:5" ht="12.75" customHeight="1">
      <c r="A46" s="25" t="s">
        <v>47</v>
      </c>
      <c r="B46" s="26" t="s">
        <v>48</v>
      </c>
      <c r="C46" s="26" t="s">
        <v>48</v>
      </c>
      <c r="D46" s="14" t="s">
        <v>37</v>
      </c>
      <c r="E46" s="27">
        <v>20000</v>
      </c>
    </row>
    <row r="47" spans="1:5" ht="12.75" customHeight="1">
      <c r="A47" s="1" t="s">
        <v>2</v>
      </c>
      <c r="B47" s="14">
        <v>577</v>
      </c>
      <c r="C47" s="14">
        <v>779</v>
      </c>
      <c r="D47" s="14">
        <f>B47+C47</f>
        <v>1356</v>
      </c>
      <c r="E47" s="27">
        <f>53092+4612.5+70.93+441.06</f>
        <v>58216.49</v>
      </c>
    </row>
    <row r="48" spans="1:5" ht="12.75" customHeight="1">
      <c r="A48" s="1" t="s">
        <v>3</v>
      </c>
      <c r="B48" s="14">
        <v>26</v>
      </c>
      <c r="C48" s="14">
        <v>13</v>
      </c>
      <c r="D48" s="14">
        <f aca="true" t="shared" si="1" ref="D48:D79">B48+C48</f>
        <v>39</v>
      </c>
      <c r="E48" s="27">
        <v>3215</v>
      </c>
    </row>
    <row r="49" spans="1:5" ht="12.75" customHeight="1">
      <c r="A49" s="1" t="s">
        <v>4</v>
      </c>
      <c r="B49" s="14">
        <v>101</v>
      </c>
      <c r="C49" s="14">
        <v>554</v>
      </c>
      <c r="D49" s="14">
        <f t="shared" si="1"/>
        <v>655</v>
      </c>
      <c r="E49" s="27">
        <f>17774+54399</f>
        <v>72173</v>
      </c>
    </row>
    <row r="50" spans="1:5" ht="12.75" customHeight="1">
      <c r="A50" s="1" t="s">
        <v>5</v>
      </c>
      <c r="B50" s="14">
        <v>1704</v>
      </c>
      <c r="C50" s="14">
        <v>479</v>
      </c>
      <c r="D50" s="14">
        <f t="shared" si="1"/>
        <v>2183</v>
      </c>
      <c r="E50" s="28">
        <f>133650+125984+393.25</f>
        <v>260027.25</v>
      </c>
    </row>
    <row r="51" spans="1:5" ht="12.75" customHeight="1">
      <c r="A51" s="1" t="s">
        <v>39</v>
      </c>
      <c r="B51" s="14">
        <v>19</v>
      </c>
      <c r="C51" s="14">
        <v>0</v>
      </c>
      <c r="D51" s="14">
        <f t="shared" si="1"/>
        <v>19</v>
      </c>
      <c r="E51" s="27">
        <v>1443</v>
      </c>
    </row>
    <row r="52" spans="1:5" ht="12.75" customHeight="1">
      <c r="A52" s="1" t="s">
        <v>6</v>
      </c>
      <c r="B52" s="14">
        <v>329</v>
      </c>
      <c r="C52" s="14">
        <v>309</v>
      </c>
      <c r="D52" s="14">
        <f t="shared" si="1"/>
        <v>638</v>
      </c>
      <c r="E52" s="27">
        <f>20592+7406.25+1565.45</f>
        <v>29563.7</v>
      </c>
    </row>
    <row r="53" spans="1:5" ht="12.75" customHeight="1">
      <c r="A53" s="1" t="s">
        <v>40</v>
      </c>
      <c r="B53" s="26" t="s">
        <v>48</v>
      </c>
      <c r="C53" s="26" t="s">
        <v>48</v>
      </c>
      <c r="D53" s="14" t="s">
        <v>37</v>
      </c>
      <c r="E53" s="27">
        <v>0</v>
      </c>
    </row>
    <row r="54" spans="1:5" ht="12.75" customHeight="1">
      <c r="A54" s="1" t="s">
        <v>7</v>
      </c>
      <c r="B54" s="14">
        <v>734</v>
      </c>
      <c r="C54" s="14">
        <v>10</v>
      </c>
      <c r="D54" s="14">
        <f t="shared" si="1"/>
        <v>744</v>
      </c>
      <c r="E54" s="27">
        <f>20732+3728.67+382.36+404+1125.12</f>
        <v>26372.149999999998</v>
      </c>
    </row>
    <row r="55" spans="1:5" ht="12.75" customHeight="1">
      <c r="A55" s="1" t="s">
        <v>8</v>
      </c>
      <c r="B55" s="14">
        <v>48</v>
      </c>
      <c r="C55" s="14">
        <v>372</v>
      </c>
      <c r="D55" s="14">
        <f t="shared" si="1"/>
        <v>420</v>
      </c>
      <c r="E55" s="27">
        <f>16516+500</f>
        <v>17016</v>
      </c>
    </row>
    <row r="56" spans="1:5" ht="12.75" customHeight="1">
      <c r="A56" s="1" t="s">
        <v>38</v>
      </c>
      <c r="B56" s="14">
        <v>10</v>
      </c>
      <c r="C56" s="14">
        <v>8</v>
      </c>
      <c r="D56" s="14">
        <f t="shared" si="1"/>
        <v>18</v>
      </c>
      <c r="E56" s="27">
        <v>266</v>
      </c>
    </row>
    <row r="57" spans="1:5" ht="12.75" customHeight="1">
      <c r="A57" s="1" t="s">
        <v>9</v>
      </c>
      <c r="B57" s="26" t="s">
        <v>48</v>
      </c>
      <c r="C57" s="26" t="s">
        <v>48</v>
      </c>
      <c r="D57" s="14" t="s">
        <v>37</v>
      </c>
      <c r="E57" s="27">
        <v>0</v>
      </c>
    </row>
    <row r="58" spans="1:5" ht="12.75" customHeight="1">
      <c r="A58" s="1" t="s">
        <v>10</v>
      </c>
      <c r="B58" s="14">
        <v>161</v>
      </c>
      <c r="C58" s="14">
        <v>8</v>
      </c>
      <c r="D58" s="14">
        <f t="shared" si="1"/>
        <v>169</v>
      </c>
      <c r="E58" s="27">
        <v>17164</v>
      </c>
    </row>
    <row r="59" spans="1:5" ht="12.75" customHeight="1">
      <c r="A59" s="1" t="s">
        <v>11</v>
      </c>
      <c r="B59" s="14">
        <v>390</v>
      </c>
      <c r="C59" s="14">
        <v>54</v>
      </c>
      <c r="D59" s="14">
        <f t="shared" si="1"/>
        <v>444</v>
      </c>
      <c r="E59" s="27">
        <f>37431+15628</f>
        <v>53059</v>
      </c>
    </row>
    <row r="60" spans="1:5" ht="12.75" customHeight="1">
      <c r="A60" s="1" t="s">
        <v>12</v>
      </c>
      <c r="B60" s="26" t="s">
        <v>48</v>
      </c>
      <c r="C60" s="26" t="s">
        <v>48</v>
      </c>
      <c r="D60" s="14" t="s">
        <v>37</v>
      </c>
      <c r="E60" s="27">
        <v>0</v>
      </c>
    </row>
    <row r="61" spans="1:5" ht="12.75" customHeight="1">
      <c r="A61" s="1" t="s">
        <v>13</v>
      </c>
      <c r="B61" s="14">
        <v>495</v>
      </c>
      <c r="C61" s="14">
        <v>130</v>
      </c>
      <c r="D61" s="14">
        <f t="shared" si="1"/>
        <v>625</v>
      </c>
      <c r="E61" s="27">
        <f>45918+14918+244+128</f>
        <v>61208</v>
      </c>
    </row>
    <row r="62" spans="1:5" ht="12.75" customHeight="1">
      <c r="A62" s="1" t="s">
        <v>14</v>
      </c>
      <c r="B62" s="26" t="s">
        <v>48</v>
      </c>
      <c r="C62" s="26" t="s">
        <v>48</v>
      </c>
      <c r="D62" s="14" t="s">
        <v>37</v>
      </c>
      <c r="E62" s="27">
        <v>0</v>
      </c>
    </row>
    <row r="63" spans="1:5" ht="12.75" customHeight="1">
      <c r="A63" s="1" t="s">
        <v>15</v>
      </c>
      <c r="B63" s="14">
        <v>37</v>
      </c>
      <c r="C63" s="14">
        <v>65</v>
      </c>
      <c r="D63" s="14">
        <f t="shared" si="1"/>
        <v>102</v>
      </c>
      <c r="E63" s="27">
        <f>1912+5187.5</f>
        <v>7099.5</v>
      </c>
    </row>
    <row r="64" spans="1:5" ht="12.75" customHeight="1">
      <c r="A64" s="1" t="s">
        <v>16</v>
      </c>
      <c r="B64" s="14">
        <v>38</v>
      </c>
      <c r="C64" s="14">
        <v>11</v>
      </c>
      <c r="D64" s="14">
        <f t="shared" si="1"/>
        <v>49</v>
      </c>
      <c r="E64" s="27">
        <f>1104+1000+496.18</f>
        <v>2600.18</v>
      </c>
    </row>
    <row r="65" spans="1:5" ht="12.75" customHeight="1">
      <c r="A65" s="1" t="s">
        <v>17</v>
      </c>
      <c r="B65" s="26" t="s">
        <v>48</v>
      </c>
      <c r="C65" s="26" t="s">
        <v>48</v>
      </c>
      <c r="D65" s="14" t="s">
        <v>37</v>
      </c>
      <c r="E65" s="27">
        <v>0</v>
      </c>
    </row>
    <row r="66" spans="1:5" ht="12.75" customHeight="1">
      <c r="A66" s="1" t="s">
        <v>18</v>
      </c>
      <c r="B66" s="14">
        <v>102</v>
      </c>
      <c r="C66" s="14">
        <v>54</v>
      </c>
      <c r="D66" s="14">
        <f t="shared" si="1"/>
        <v>156</v>
      </c>
      <c r="E66" s="27">
        <v>8262</v>
      </c>
    </row>
    <row r="67" spans="1:5" ht="12.75" customHeight="1">
      <c r="A67" s="1" t="s">
        <v>43</v>
      </c>
      <c r="B67" s="26" t="s">
        <v>48</v>
      </c>
      <c r="C67" s="26" t="s">
        <v>48</v>
      </c>
      <c r="D67" s="14" t="s">
        <v>37</v>
      </c>
      <c r="E67" s="27">
        <v>0</v>
      </c>
    </row>
    <row r="68" spans="1:5" ht="12.75" customHeight="1">
      <c r="A68" s="1" t="s">
        <v>31</v>
      </c>
      <c r="B68" s="14">
        <v>24</v>
      </c>
      <c r="C68" s="14">
        <v>3</v>
      </c>
      <c r="D68" s="14">
        <f t="shared" si="1"/>
        <v>27</v>
      </c>
      <c r="E68" s="27">
        <v>3601</v>
      </c>
    </row>
    <row r="69" spans="1:5" ht="12.75" customHeight="1">
      <c r="A69" s="1" t="s">
        <v>19</v>
      </c>
      <c r="B69" s="14">
        <v>117</v>
      </c>
      <c r="C69" s="14">
        <v>74</v>
      </c>
      <c r="D69" s="14">
        <f t="shared" si="1"/>
        <v>191</v>
      </c>
      <c r="E69" s="27">
        <v>4219</v>
      </c>
    </row>
    <row r="70" spans="1:5" ht="12.75" customHeight="1">
      <c r="A70" s="1" t="s">
        <v>20</v>
      </c>
      <c r="B70" s="14">
        <f>132+144</f>
        <v>276</v>
      </c>
      <c r="C70" s="14">
        <f>3+32</f>
        <v>35</v>
      </c>
      <c r="D70" s="14">
        <f t="shared" si="1"/>
        <v>311</v>
      </c>
      <c r="E70" s="27">
        <f>7941+12864+6200</f>
        <v>27005</v>
      </c>
    </row>
    <row r="71" spans="1:5" ht="12.75" customHeight="1">
      <c r="A71" s="1" t="s">
        <v>51</v>
      </c>
      <c r="B71" s="32">
        <v>2675</v>
      </c>
      <c r="C71" s="32">
        <v>1694</v>
      </c>
      <c r="D71" s="32">
        <f>B71+C71</f>
        <v>4369</v>
      </c>
      <c r="E71" s="32">
        <v>339926</v>
      </c>
    </row>
    <row r="72" spans="1:5" ht="12.75" customHeight="1">
      <c r="A72" s="1" t="s">
        <v>33</v>
      </c>
      <c r="B72" s="14"/>
      <c r="C72" s="14"/>
      <c r="D72" s="14">
        <v>2032</v>
      </c>
      <c r="E72" s="27">
        <v>135000</v>
      </c>
    </row>
    <row r="73" spans="1:5" ht="12.75" customHeight="1">
      <c r="A73" s="1" t="s">
        <v>21</v>
      </c>
      <c r="B73" s="14">
        <v>244</v>
      </c>
      <c r="C73" s="14">
        <v>197</v>
      </c>
      <c r="D73" s="14">
        <f t="shared" si="1"/>
        <v>441</v>
      </c>
      <c r="E73" s="27">
        <v>12708</v>
      </c>
    </row>
    <row r="74" spans="1:5" ht="12.75" customHeight="1">
      <c r="A74" s="1" t="s">
        <v>22</v>
      </c>
      <c r="B74" s="14">
        <v>39</v>
      </c>
      <c r="C74" s="14">
        <v>23</v>
      </c>
      <c r="D74" s="14">
        <f t="shared" si="1"/>
        <v>62</v>
      </c>
      <c r="E74" s="27">
        <f>2005+9476</f>
        <v>11481</v>
      </c>
    </row>
    <row r="75" spans="1:5" ht="12.75" customHeight="1">
      <c r="A75" s="1" t="s">
        <v>23</v>
      </c>
      <c r="B75" s="14">
        <v>2</v>
      </c>
      <c r="C75" s="14">
        <v>100</v>
      </c>
      <c r="D75" s="14">
        <f t="shared" si="1"/>
        <v>102</v>
      </c>
      <c r="E75" s="27">
        <v>828</v>
      </c>
    </row>
    <row r="76" spans="1:5" ht="12.75" customHeight="1">
      <c r="A76" s="1" t="s">
        <v>24</v>
      </c>
      <c r="B76" s="26" t="s">
        <v>48</v>
      </c>
      <c r="C76" s="26" t="s">
        <v>48</v>
      </c>
      <c r="D76" s="14" t="s">
        <v>37</v>
      </c>
      <c r="E76" s="27">
        <v>0</v>
      </c>
    </row>
    <row r="77" spans="1:5" ht="12.75" customHeight="1">
      <c r="A77" s="1" t="s">
        <v>44</v>
      </c>
      <c r="B77" s="26" t="s">
        <v>48</v>
      </c>
      <c r="C77" s="26" t="s">
        <v>48</v>
      </c>
      <c r="D77" s="14" t="s">
        <v>37</v>
      </c>
      <c r="E77" s="27">
        <v>0</v>
      </c>
    </row>
    <row r="78" spans="1:5" ht="12.75" customHeight="1">
      <c r="A78" s="1" t="s">
        <v>25</v>
      </c>
      <c r="B78" s="14">
        <v>33</v>
      </c>
      <c r="C78" s="14">
        <v>79</v>
      </c>
      <c r="D78" s="14">
        <f t="shared" si="1"/>
        <v>112</v>
      </c>
      <c r="E78" s="27">
        <v>3180</v>
      </c>
    </row>
    <row r="79" spans="1:5" ht="12.75" customHeight="1">
      <c r="A79" s="1" t="s">
        <v>26</v>
      </c>
      <c r="B79" s="14">
        <v>33</v>
      </c>
      <c r="C79" s="14">
        <v>13</v>
      </c>
      <c r="D79" s="14">
        <f t="shared" si="1"/>
        <v>46</v>
      </c>
      <c r="E79" s="27">
        <f>3583+4687.5</f>
        <v>8270.5</v>
      </c>
    </row>
    <row r="80" spans="1:5" ht="12.75" customHeight="1">
      <c r="A80" s="12" t="s">
        <v>41</v>
      </c>
      <c r="B80" s="13">
        <f>SUM(B47:B79)</f>
        <v>8214</v>
      </c>
      <c r="C80" s="13">
        <f>SUM(C47:C79)</f>
        <v>5064</v>
      </c>
      <c r="D80" s="13">
        <f>SUM(D47:D79)</f>
        <v>15310</v>
      </c>
      <c r="E80" s="29">
        <f>SUM(E46:E79)</f>
        <v>1183903.77</v>
      </c>
    </row>
    <row r="81" spans="1:5" ht="12.75" customHeight="1">
      <c r="A81" s="15"/>
      <c r="B81" s="8"/>
      <c r="C81" s="8"/>
      <c r="D81" s="8"/>
      <c r="E81" s="8"/>
    </row>
    <row r="82" spans="1:5" ht="12.75" customHeight="1">
      <c r="A82" s="17" t="s">
        <v>45</v>
      </c>
      <c r="B82" s="17"/>
      <c r="C82" s="17"/>
      <c r="D82" s="17"/>
      <c r="E82" s="8"/>
    </row>
    <row r="83" spans="1:5" ht="38.25" customHeight="1">
      <c r="A83" s="16" t="s">
        <v>42</v>
      </c>
      <c r="B83" s="16"/>
      <c r="C83" s="16"/>
      <c r="D83" s="16"/>
      <c r="E83" s="16"/>
    </row>
    <row r="84" ht="12.75" customHeight="1">
      <c r="A84" s="31" t="s">
        <v>52</v>
      </c>
    </row>
  </sheetData>
  <sheetProtection/>
  <mergeCells count="13">
    <mergeCell ref="A43:A44"/>
    <mergeCell ref="B43:C43"/>
    <mergeCell ref="D43:D44"/>
    <mergeCell ref="E43:E44"/>
    <mergeCell ref="A82:D82"/>
    <mergeCell ref="A83:E83"/>
    <mergeCell ref="B45:E45"/>
    <mergeCell ref="B3:C3"/>
    <mergeCell ref="A1:E1"/>
    <mergeCell ref="A3:A4"/>
    <mergeCell ref="E3:E4"/>
    <mergeCell ref="D3:D4"/>
    <mergeCell ref="B5:E5"/>
  </mergeCells>
  <printOptions horizontalCentered="1" verticalCentered="1"/>
  <pageMargins left="0.3937007874015748" right="0.3937007874015748" top="0.2755905511811024" bottom="0.3937007874015748" header="0.15748031496062992" footer="0.5118110236220472"/>
  <pageSetup fitToHeight="1" fitToWidth="1"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Autonoma Valle d'Aosta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bfontana</cp:lastModifiedBy>
  <cp:lastPrinted>2014-08-19T08:57:18Z</cp:lastPrinted>
  <dcterms:created xsi:type="dcterms:W3CDTF">2007-12-04T08:10:10Z</dcterms:created>
  <dcterms:modified xsi:type="dcterms:W3CDTF">2014-08-19T08:57:20Z</dcterms:modified>
  <cp:category/>
  <cp:version/>
  <cp:contentType/>
  <cp:contentStatus/>
</cp:coreProperties>
</file>