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0"/>
  </bookViews>
  <sheets>
    <sheet name="17.8" sheetId="1" r:id="rId1"/>
  </sheets>
  <definedNames/>
  <calcPr fullCalcOnLoad="1"/>
</workbook>
</file>

<file path=xl/sharedStrings.xml><?xml version="1.0" encoding="utf-8"?>
<sst xmlns="http://schemas.openxmlformats.org/spreadsheetml/2006/main" count="258" uniqueCount="206">
  <si>
    <t>Fabbrica</t>
  </si>
  <si>
    <t>Tipo</t>
  </si>
  <si>
    <t>N.° veicoli</t>
  </si>
  <si>
    <t>Totale</t>
  </si>
  <si>
    <t>ALFA ROMEO</t>
  </si>
  <si>
    <t>145</t>
  </si>
  <si>
    <t>HYUNDAI</t>
  </si>
  <si>
    <t>ATOS PRIME</t>
  </si>
  <si>
    <t>SUBARU</t>
  </si>
  <si>
    <t>FORESTER</t>
  </si>
  <si>
    <t>GETZ</t>
  </si>
  <si>
    <t>IMPREZA</t>
  </si>
  <si>
    <t>147</t>
  </si>
  <si>
    <t>I10</t>
  </si>
  <si>
    <t>JUSTY</t>
  </si>
  <si>
    <t>156</t>
  </si>
  <si>
    <t>I20</t>
  </si>
  <si>
    <t>LEGACY</t>
  </si>
  <si>
    <t>159</t>
  </si>
  <si>
    <t>ALTRI TIPI</t>
  </si>
  <si>
    <t>TUCSON</t>
  </si>
  <si>
    <t>SUZUKI</t>
  </si>
  <si>
    <t>GRAND VITARA</t>
  </si>
  <si>
    <t>GT</t>
  </si>
  <si>
    <t>IGNIS</t>
  </si>
  <si>
    <t>MITO</t>
  </si>
  <si>
    <t>INNOCENTI</t>
  </si>
  <si>
    <t>JIMNY</t>
  </si>
  <si>
    <t>SAMURAI</t>
  </si>
  <si>
    <t>SWIFT</t>
  </si>
  <si>
    <t>VITARA</t>
  </si>
  <si>
    <t>AUDI</t>
  </si>
  <si>
    <t>80</t>
  </si>
  <si>
    <t>JEEP</t>
  </si>
  <si>
    <t>GRAND CHEROKEE</t>
  </si>
  <si>
    <t>SX4</t>
  </si>
  <si>
    <t>A3</t>
  </si>
  <si>
    <t>CHEROKEE</t>
  </si>
  <si>
    <t>WAGON-R+</t>
  </si>
  <si>
    <t>A4</t>
  </si>
  <si>
    <t>A4 Avant</t>
  </si>
  <si>
    <t>A6</t>
  </si>
  <si>
    <t>KIA</t>
  </si>
  <si>
    <t>PICANTO</t>
  </si>
  <si>
    <t>Q5</t>
  </si>
  <si>
    <t>TOYOTA</t>
  </si>
  <si>
    <t>AVENSIS</t>
  </si>
  <si>
    <t>SPORTAGE</t>
  </si>
  <si>
    <t>AURIS</t>
  </si>
  <si>
    <t>CEE'D</t>
  </si>
  <si>
    <t>AYGO</t>
  </si>
  <si>
    <t>NON DISPONIBILE</t>
  </si>
  <si>
    <t>COROLLA</t>
  </si>
  <si>
    <t>LAND CRUISER</t>
  </si>
  <si>
    <t>LANCIA</t>
  </si>
  <si>
    <t>RAV4</t>
  </si>
  <si>
    <t>AUTOBIANCHI</t>
  </si>
  <si>
    <t>A112</t>
  </si>
  <si>
    <t>DELTA</t>
  </si>
  <si>
    <t>YARIS</t>
  </si>
  <si>
    <t>Y10</t>
  </si>
  <si>
    <t>LYBRA</t>
  </si>
  <si>
    <t>MUSA</t>
  </si>
  <si>
    <t>PHEDRA</t>
  </si>
  <si>
    <t>VOLKSWAGEN</t>
  </si>
  <si>
    <t>1200</t>
  </si>
  <si>
    <t>BMW</t>
  </si>
  <si>
    <t>SERIE 1</t>
  </si>
  <si>
    <t>Y</t>
  </si>
  <si>
    <t>GOLF</t>
  </si>
  <si>
    <t>SERIE 3</t>
  </si>
  <si>
    <t>YPSILON</t>
  </si>
  <si>
    <t>PASSAT</t>
  </si>
  <si>
    <t>SERIE 5</t>
  </si>
  <si>
    <t>POLO</t>
  </si>
  <si>
    <t>X3</t>
  </si>
  <si>
    <t>SHARAN</t>
  </si>
  <si>
    <t>X5</t>
  </si>
  <si>
    <t>TIGUAN</t>
  </si>
  <si>
    <t>LAND ROVER</t>
  </si>
  <si>
    <t>FREELANDER</t>
  </si>
  <si>
    <t>DEFENDER 130</t>
  </si>
  <si>
    <t>TOURAN</t>
  </si>
  <si>
    <t>CHEVROLET</t>
  </si>
  <si>
    <t>CAPTIVA</t>
  </si>
  <si>
    <t>MATIZ</t>
  </si>
  <si>
    <t>MAZDA</t>
  </si>
  <si>
    <t>VOLVO</t>
  </si>
  <si>
    <t>V50</t>
  </si>
  <si>
    <t>XC60</t>
  </si>
  <si>
    <t>CHRYSLER</t>
  </si>
  <si>
    <t>VOYAGER</t>
  </si>
  <si>
    <t>MERCEDES</t>
  </si>
  <si>
    <t>A</t>
  </si>
  <si>
    <t>B</t>
  </si>
  <si>
    <t>C</t>
  </si>
  <si>
    <t>ALTRE FABBRICHE</t>
  </si>
  <si>
    <t>CITROEN</t>
  </si>
  <si>
    <t>E</t>
  </si>
  <si>
    <t>AX</t>
  </si>
  <si>
    <t>ML</t>
  </si>
  <si>
    <t>BERLINGO</t>
  </si>
  <si>
    <t>NON IDENTIFICATO</t>
  </si>
  <si>
    <t>C1</t>
  </si>
  <si>
    <t>C2</t>
  </si>
  <si>
    <t>C3</t>
  </si>
  <si>
    <t>MINI</t>
  </si>
  <si>
    <t>C4</t>
  </si>
  <si>
    <t>C5</t>
  </si>
  <si>
    <t>SAXO</t>
  </si>
  <si>
    <t>XSARA</t>
  </si>
  <si>
    <t>MITSUBISHI</t>
  </si>
  <si>
    <t>COLT</t>
  </si>
  <si>
    <t>XSARAPICASSO</t>
  </si>
  <si>
    <t>PAJERO</t>
  </si>
  <si>
    <t>DAEWOO</t>
  </si>
  <si>
    <t>NISSAN</t>
  </si>
  <si>
    <t>MICRA</t>
  </si>
  <si>
    <t>QASHQAI</t>
  </si>
  <si>
    <t>DAIHATSU</t>
  </si>
  <si>
    <t>SIRION</t>
  </si>
  <si>
    <t>TERIOS</t>
  </si>
  <si>
    <t>OPEL</t>
  </si>
  <si>
    <t>AGILA</t>
  </si>
  <si>
    <t>ASTRA</t>
  </si>
  <si>
    <t>CORSA</t>
  </si>
  <si>
    <t>FIAT</t>
  </si>
  <si>
    <t>126</t>
  </si>
  <si>
    <t>MERIVA</t>
  </si>
  <si>
    <t>127</t>
  </si>
  <si>
    <t>VECTRA</t>
  </si>
  <si>
    <t>128</t>
  </si>
  <si>
    <t>ZAFIRA</t>
  </si>
  <si>
    <t>500</t>
  </si>
  <si>
    <t>BRAVA</t>
  </si>
  <si>
    <t>BRAVO</t>
  </si>
  <si>
    <t>CINQUECENTO</t>
  </si>
  <si>
    <t>PEUGEOT</t>
  </si>
  <si>
    <t>106</t>
  </si>
  <si>
    <t>CROMA</t>
  </si>
  <si>
    <t>DOBLO'</t>
  </si>
  <si>
    <t>DUCATO</t>
  </si>
  <si>
    <t>FIORINO</t>
  </si>
  <si>
    <t>GRANDE PUNTO</t>
  </si>
  <si>
    <t>IDEA</t>
  </si>
  <si>
    <t>MAREA</t>
  </si>
  <si>
    <t>MULTIPLA</t>
  </si>
  <si>
    <t>PALIO</t>
  </si>
  <si>
    <t>PANDA</t>
  </si>
  <si>
    <t>PUNTO</t>
  </si>
  <si>
    <t>PUNTO EVO</t>
  </si>
  <si>
    <t>PORSCHE</t>
  </si>
  <si>
    <t>911</t>
  </si>
  <si>
    <t>RITMO</t>
  </si>
  <si>
    <t>SCUDO</t>
  </si>
  <si>
    <t>SEDICI</t>
  </si>
  <si>
    <t>SEICENTO</t>
  </si>
  <si>
    <t>RENAULT</t>
  </si>
  <si>
    <t>CLIO</t>
  </si>
  <si>
    <t>STILO</t>
  </si>
  <si>
    <t>ESPACE</t>
  </si>
  <si>
    <t>TIPO</t>
  </si>
  <si>
    <t>KANGOO</t>
  </si>
  <si>
    <t>ULYSSE</t>
  </si>
  <si>
    <t>LAGUNA</t>
  </si>
  <si>
    <t>UNO</t>
  </si>
  <si>
    <t>MEGANE</t>
  </si>
  <si>
    <t>R19</t>
  </si>
  <si>
    <t>R5</t>
  </si>
  <si>
    <t>TWINGO</t>
  </si>
  <si>
    <t>FORD</t>
  </si>
  <si>
    <t>C-MAX</t>
  </si>
  <si>
    <t>ESCORT</t>
  </si>
  <si>
    <t>FIESTA</t>
  </si>
  <si>
    <t>ROVER</t>
  </si>
  <si>
    <t>FOCUS</t>
  </si>
  <si>
    <t>FUSION</t>
  </si>
  <si>
    <t>SAAB</t>
  </si>
  <si>
    <t>GALAXY</t>
  </si>
  <si>
    <t>KA</t>
  </si>
  <si>
    <t>SEAT</t>
  </si>
  <si>
    <t>MONDEO</t>
  </si>
  <si>
    <t>IBIZA</t>
  </si>
  <si>
    <t>S-MAX</t>
  </si>
  <si>
    <t>LEON</t>
  </si>
  <si>
    <t>SKODA</t>
  </si>
  <si>
    <t>FABIA</t>
  </si>
  <si>
    <t>HONDA</t>
  </si>
  <si>
    <t>CIVIC</t>
  </si>
  <si>
    <t>FELICIA</t>
  </si>
  <si>
    <t>CR-V</t>
  </si>
  <si>
    <t>OCTAVIA</t>
  </si>
  <si>
    <t>JAZZ</t>
  </si>
  <si>
    <t>ROOMSTER</t>
  </si>
  <si>
    <t>SMART</t>
  </si>
  <si>
    <t>FORTWO</t>
  </si>
  <si>
    <t>TOTALE GENERALE</t>
  </si>
  <si>
    <t>Tavola 17.8 - Parco veicolare autovetture per fabbrica e tipo - Valle d'Aosta - Anno 2010</t>
  </si>
  <si>
    <t>GIULIETTA</t>
  </si>
  <si>
    <t xml:space="preserve">MINI </t>
  </si>
  <si>
    <t>INSIGNIA</t>
  </si>
  <si>
    <t>206 PLUS</t>
  </si>
  <si>
    <t>QUBO</t>
  </si>
  <si>
    <t>MODUS</t>
  </si>
  <si>
    <t>KUGA</t>
  </si>
  <si>
    <r>
      <t xml:space="preserve">Fonte: </t>
    </r>
    <r>
      <rPr>
        <sz val="7"/>
        <rFont val="Arial"/>
        <family val="2"/>
      </rPr>
      <t>A.C.I.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</si>
</sst>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;[Red]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h\.mm\.ss"/>
    <numFmt numFmtId="181" formatCode="[$-410]dddd\ d\ mmmm\ yyyy"/>
    <numFmt numFmtId="182" formatCode="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48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70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5" fillId="0" borderId="0" xfId="48" applyNumberFormat="1" applyFont="1" applyFill="1" applyBorder="1" applyAlignment="1">
      <alignment wrapText="1"/>
      <protection/>
    </xf>
    <xf numFmtId="3" fontId="24" fillId="0" borderId="0" xfId="48" applyNumberFormat="1" applyFont="1" applyFill="1" applyBorder="1" applyAlignment="1">
      <alignment wrapText="1"/>
      <protection/>
    </xf>
    <xf numFmtId="3" fontId="23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3" fontId="0" fillId="0" borderId="0" xfId="0" applyNumberFormat="1" applyFill="1" applyAlignment="1">
      <alignment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1" fillId="0" borderId="0" xfId="0" applyFont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ppoggi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tabSelected="1" zoomScalePageLayoutView="0" workbookViewId="0" topLeftCell="A91">
      <selection activeCell="M36" sqref="M36"/>
    </sheetView>
  </sheetViews>
  <sheetFormatPr defaultColWidth="9.140625" defaultRowHeight="12.75"/>
  <cols>
    <col min="1" max="1" width="13.28125" style="0" customWidth="1"/>
    <col min="2" max="2" width="17.00390625" style="0" customWidth="1"/>
    <col min="3" max="3" width="7.421875" style="0" customWidth="1"/>
    <col min="4" max="4" width="8.00390625" style="0" customWidth="1"/>
    <col min="5" max="5" width="0.85546875" style="0" customWidth="1"/>
    <col min="6" max="6" width="11.28125" style="0" customWidth="1"/>
    <col min="7" max="7" width="17.00390625" style="0" customWidth="1"/>
    <col min="8" max="8" width="7.421875" style="0" customWidth="1"/>
    <col min="9" max="9" width="6.7109375" style="0" customWidth="1"/>
    <col min="10" max="10" width="0.85546875" style="0" customWidth="1"/>
    <col min="11" max="11" width="14.140625" style="0" customWidth="1"/>
    <col min="12" max="12" width="17.00390625" style="0" customWidth="1"/>
    <col min="13" max="13" width="7.421875" style="0" customWidth="1"/>
    <col min="14" max="14" width="10.57421875" style="0" customWidth="1"/>
  </cols>
  <sheetData>
    <row r="1" spans="1:14" ht="12.75">
      <c r="A1" s="26" t="s">
        <v>197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16" ht="12.75">
      <c r="A3" s="1" t="s">
        <v>0</v>
      </c>
      <c r="B3" s="1" t="s">
        <v>1</v>
      </c>
      <c r="C3" s="2" t="s">
        <v>2</v>
      </c>
      <c r="D3" s="3" t="s">
        <v>3</v>
      </c>
      <c r="E3" s="2"/>
      <c r="F3" s="1" t="s">
        <v>0</v>
      </c>
      <c r="G3" s="1" t="s">
        <v>1</v>
      </c>
      <c r="H3" s="2" t="s">
        <v>2</v>
      </c>
      <c r="I3" s="3" t="s">
        <v>3</v>
      </c>
      <c r="J3" s="4"/>
      <c r="K3" s="1" t="s">
        <v>0</v>
      </c>
      <c r="L3" s="1" t="s">
        <v>1</v>
      </c>
      <c r="M3" s="2" t="s">
        <v>2</v>
      </c>
      <c r="N3" s="3" t="s">
        <v>3</v>
      </c>
      <c r="O3" s="4"/>
      <c r="P3" s="4"/>
    </row>
    <row r="5" spans="1:15" ht="12.75" customHeight="1">
      <c r="A5" s="5" t="s">
        <v>4</v>
      </c>
      <c r="B5" s="6" t="s">
        <v>5</v>
      </c>
      <c r="C5" s="7">
        <v>131</v>
      </c>
      <c r="D5" s="8"/>
      <c r="F5" s="4" t="s">
        <v>6</v>
      </c>
      <c r="G5" s="4" t="s">
        <v>7</v>
      </c>
      <c r="H5" s="9">
        <v>186</v>
      </c>
      <c r="I5" s="9"/>
      <c r="K5" s="10" t="s">
        <v>8</v>
      </c>
      <c r="L5" s="4" t="s">
        <v>9</v>
      </c>
      <c r="M5" s="9">
        <v>137</v>
      </c>
      <c r="N5" s="9"/>
      <c r="O5" s="11"/>
    </row>
    <row r="6" spans="1:15" ht="12.75">
      <c r="A6" s="5"/>
      <c r="B6" s="5" t="s">
        <v>12</v>
      </c>
      <c r="C6" s="12">
        <f>651+283+171</f>
        <v>1105</v>
      </c>
      <c r="D6" s="8"/>
      <c r="F6" s="4"/>
      <c r="G6" s="4" t="s">
        <v>10</v>
      </c>
      <c r="H6" s="9">
        <v>101</v>
      </c>
      <c r="I6" s="9"/>
      <c r="K6" s="10"/>
      <c r="L6" s="4" t="s">
        <v>11</v>
      </c>
      <c r="M6" s="9">
        <v>186</v>
      </c>
      <c r="N6" s="9"/>
      <c r="O6" s="11"/>
    </row>
    <row r="7" spans="1:15" ht="12.75">
      <c r="A7" s="11"/>
      <c r="B7" s="6" t="s">
        <v>15</v>
      </c>
      <c r="C7" s="12">
        <f>318</f>
        <v>318</v>
      </c>
      <c r="D7" s="8"/>
      <c r="F7" s="4"/>
      <c r="G7" s="4" t="s">
        <v>13</v>
      </c>
      <c r="H7" s="9">
        <v>189</v>
      </c>
      <c r="I7" s="9"/>
      <c r="K7" s="4"/>
      <c r="L7" s="4" t="s">
        <v>14</v>
      </c>
      <c r="M7" s="9">
        <f>201+153</f>
        <v>354</v>
      </c>
      <c r="N7" s="13"/>
      <c r="O7" s="11"/>
    </row>
    <row r="8" spans="1:15" ht="12.75">
      <c r="A8" s="11"/>
      <c r="B8" s="5" t="s">
        <v>18</v>
      </c>
      <c r="C8" s="12">
        <f>1106+351+320+310+289+242+172+126</f>
        <v>2916</v>
      </c>
      <c r="D8" s="8"/>
      <c r="F8" s="10"/>
      <c r="G8" s="4" t="s">
        <v>16</v>
      </c>
      <c r="H8" s="9">
        <v>205</v>
      </c>
      <c r="I8" s="9"/>
      <c r="K8" s="4"/>
      <c r="L8" s="4" t="s">
        <v>17</v>
      </c>
      <c r="M8" s="9">
        <v>124</v>
      </c>
      <c r="N8" s="9"/>
      <c r="O8" s="11"/>
    </row>
    <row r="9" spans="1:15" ht="12.75">
      <c r="A9" s="11"/>
      <c r="B9" s="6" t="s">
        <v>198</v>
      </c>
      <c r="C9" s="22">
        <f>176+143+128</f>
        <v>447</v>
      </c>
      <c r="D9" s="8"/>
      <c r="F9" s="10"/>
      <c r="G9" s="4" t="s">
        <v>20</v>
      </c>
      <c r="H9" s="9">
        <v>162</v>
      </c>
      <c r="I9" s="9"/>
      <c r="K9" s="4"/>
      <c r="L9" s="6" t="s">
        <v>19</v>
      </c>
      <c r="M9" s="9">
        <v>138</v>
      </c>
      <c r="N9" s="13"/>
      <c r="O9" s="11"/>
    </row>
    <row r="10" spans="1:15" ht="12.75">
      <c r="A10" s="11"/>
      <c r="B10" s="6" t="s">
        <v>23</v>
      </c>
      <c r="C10" s="7">
        <v>104</v>
      </c>
      <c r="D10" s="8"/>
      <c r="F10" s="4"/>
      <c r="G10" s="4" t="s">
        <v>19</v>
      </c>
      <c r="H10" s="9">
        <v>688</v>
      </c>
      <c r="I10" s="9"/>
      <c r="K10" s="4"/>
      <c r="N10" s="13">
        <f>SUM(M5:M9)</f>
        <v>939</v>
      </c>
      <c r="O10" s="11"/>
    </row>
    <row r="11" spans="1:15" ht="12.75">
      <c r="A11" s="11"/>
      <c r="B11" s="6" t="s">
        <v>25</v>
      </c>
      <c r="C11" s="7">
        <f>255+240+187</f>
        <v>682</v>
      </c>
      <c r="D11" s="8"/>
      <c r="F11" s="4"/>
      <c r="I11" s="13">
        <f>SUM(H5:H10)</f>
        <v>1531</v>
      </c>
      <c r="O11" s="11"/>
    </row>
    <row r="12" spans="1:15" ht="12.75">
      <c r="A12" s="11"/>
      <c r="B12" s="5" t="s">
        <v>19</v>
      </c>
      <c r="C12" s="12">
        <v>832</v>
      </c>
      <c r="D12" s="8"/>
      <c r="F12" s="4"/>
      <c r="K12" s="4" t="s">
        <v>21</v>
      </c>
      <c r="L12" s="4" t="s">
        <v>27</v>
      </c>
      <c r="M12" s="9">
        <f>185+177</f>
        <v>362</v>
      </c>
      <c r="N12" s="13"/>
      <c r="O12" s="11"/>
    </row>
    <row r="13" spans="1:15" ht="12.75">
      <c r="A13" s="11"/>
      <c r="B13" s="5" t="s">
        <v>51</v>
      </c>
      <c r="C13" s="12">
        <v>109</v>
      </c>
      <c r="D13" s="8"/>
      <c r="F13" s="4" t="s">
        <v>26</v>
      </c>
      <c r="G13" s="4" t="s">
        <v>19</v>
      </c>
      <c r="H13" s="9">
        <v>118</v>
      </c>
      <c r="I13" s="13">
        <f>SUM(H13)</f>
        <v>118</v>
      </c>
      <c r="L13" s="4" t="s">
        <v>24</v>
      </c>
      <c r="M13" s="9">
        <f>308+213</f>
        <v>521</v>
      </c>
      <c r="N13" s="13"/>
      <c r="O13" s="11"/>
    </row>
    <row r="14" spans="1:15" ht="12.75">
      <c r="A14" s="11"/>
      <c r="B14" s="5"/>
      <c r="C14" s="12"/>
      <c r="D14" s="13">
        <f>SUM(C5:C15)</f>
        <v>6644</v>
      </c>
      <c r="L14" s="4" t="s">
        <v>22</v>
      </c>
      <c r="M14" s="9">
        <v>208</v>
      </c>
      <c r="N14" s="13"/>
      <c r="O14" s="11"/>
    </row>
    <row r="15" spans="1:15" ht="12.75">
      <c r="A15" s="11"/>
      <c r="B15" s="5"/>
      <c r="C15" s="12"/>
      <c r="D15" s="8"/>
      <c r="F15" s="6" t="s">
        <v>33</v>
      </c>
      <c r="G15" s="6" t="s">
        <v>37</v>
      </c>
      <c r="H15" s="9">
        <v>108</v>
      </c>
      <c r="I15" s="9"/>
      <c r="K15" s="4"/>
      <c r="L15" s="4" t="s">
        <v>28</v>
      </c>
      <c r="M15" s="9">
        <v>129</v>
      </c>
      <c r="N15" s="13"/>
      <c r="O15" s="11"/>
    </row>
    <row r="16" spans="1:15" ht="12.75">
      <c r="A16" s="5" t="s">
        <v>31</v>
      </c>
      <c r="B16" s="5" t="s">
        <v>32</v>
      </c>
      <c r="C16" s="15">
        <v>147</v>
      </c>
      <c r="D16" s="8"/>
      <c r="F16" s="4"/>
      <c r="G16" s="6" t="s">
        <v>34</v>
      </c>
      <c r="H16" s="9">
        <v>111</v>
      </c>
      <c r="I16" s="9"/>
      <c r="K16" s="6"/>
      <c r="L16" s="4" t="s">
        <v>35</v>
      </c>
      <c r="M16" s="9">
        <v>123</v>
      </c>
      <c r="N16" s="9"/>
      <c r="O16" s="11"/>
    </row>
    <row r="17" spans="1:15" ht="12.75">
      <c r="A17" s="5"/>
      <c r="B17" s="5" t="s">
        <v>36</v>
      </c>
      <c r="C17" s="15">
        <f>711+503+147</f>
        <v>1361</v>
      </c>
      <c r="D17" s="8"/>
      <c r="F17" s="4"/>
      <c r="G17" s="4"/>
      <c r="H17" s="9"/>
      <c r="I17" s="13">
        <f>SUM(H15:H16)</f>
        <v>219</v>
      </c>
      <c r="K17" s="4"/>
      <c r="L17" s="4" t="s">
        <v>29</v>
      </c>
      <c r="M17" s="9">
        <f>221+221</f>
        <v>442</v>
      </c>
      <c r="N17" s="9"/>
      <c r="O17" s="11"/>
    </row>
    <row r="18" spans="1:15" ht="12.75">
      <c r="A18" s="5"/>
      <c r="B18" s="5" t="s">
        <v>39</v>
      </c>
      <c r="C18" s="15">
        <f>850+778+162+161</f>
        <v>1951</v>
      </c>
      <c r="D18" s="8"/>
      <c r="K18" s="4"/>
      <c r="L18" s="4" t="s">
        <v>30</v>
      </c>
      <c r="M18" s="9">
        <v>246</v>
      </c>
      <c r="N18" s="9"/>
      <c r="O18" s="11"/>
    </row>
    <row r="19" spans="1:15" ht="12.75">
      <c r="A19" s="5"/>
      <c r="B19" s="5" t="s">
        <v>40</v>
      </c>
      <c r="C19" s="15">
        <v>155</v>
      </c>
      <c r="D19" s="8"/>
      <c r="F19" s="4" t="s">
        <v>42</v>
      </c>
      <c r="G19" s="4" t="s">
        <v>49</v>
      </c>
      <c r="H19" s="9">
        <v>120</v>
      </c>
      <c r="I19" s="9"/>
      <c r="K19" s="4"/>
      <c r="L19" s="6" t="s">
        <v>38</v>
      </c>
      <c r="M19" s="9">
        <v>183</v>
      </c>
      <c r="N19" s="13"/>
      <c r="O19" s="11"/>
    </row>
    <row r="20" spans="1:15" ht="12.75">
      <c r="A20" s="5"/>
      <c r="B20" s="5" t="s">
        <v>41</v>
      </c>
      <c r="C20" s="15">
        <f>472+101</f>
        <v>573</v>
      </c>
      <c r="D20" s="8"/>
      <c r="F20" s="4"/>
      <c r="G20" s="4" t="s">
        <v>43</v>
      </c>
      <c r="H20" s="9">
        <v>177</v>
      </c>
      <c r="I20" s="9"/>
      <c r="L20" s="4" t="s">
        <v>19</v>
      </c>
      <c r="M20" s="9">
        <v>527</v>
      </c>
      <c r="N20" s="9"/>
      <c r="O20" s="11"/>
    </row>
    <row r="21" spans="1:15" ht="12.75">
      <c r="A21" s="5"/>
      <c r="B21" s="5" t="s">
        <v>44</v>
      </c>
      <c r="C21" s="15">
        <v>126</v>
      </c>
      <c r="D21" s="8"/>
      <c r="F21" s="4"/>
      <c r="G21" s="4" t="s">
        <v>47</v>
      </c>
      <c r="H21" s="9">
        <v>129</v>
      </c>
      <c r="I21" s="9"/>
      <c r="K21" s="4"/>
      <c r="L21" s="4"/>
      <c r="M21" s="9"/>
      <c r="N21" s="13">
        <f>SUM(M12:M20)</f>
        <v>2741</v>
      </c>
      <c r="O21" s="11"/>
    </row>
    <row r="22" spans="1:15" ht="12.75">
      <c r="A22" s="5"/>
      <c r="B22" s="5" t="s">
        <v>19</v>
      </c>
      <c r="C22" s="15">
        <v>595</v>
      </c>
      <c r="D22" s="8"/>
      <c r="F22" s="4"/>
      <c r="G22" s="4" t="s">
        <v>19</v>
      </c>
      <c r="H22" s="9">
        <v>277</v>
      </c>
      <c r="O22" s="11"/>
    </row>
    <row r="23" spans="1:15" ht="12.75">
      <c r="A23" s="5"/>
      <c r="B23" s="5" t="s">
        <v>51</v>
      </c>
      <c r="C23" s="15">
        <v>190</v>
      </c>
      <c r="D23" s="8"/>
      <c r="F23" s="4"/>
      <c r="G23" s="4"/>
      <c r="H23" s="9"/>
      <c r="I23" s="13">
        <f>SUM(H19:H22)</f>
        <v>703</v>
      </c>
      <c r="K23" s="4" t="s">
        <v>45</v>
      </c>
      <c r="L23" s="4" t="s">
        <v>48</v>
      </c>
      <c r="M23" s="9">
        <v>128</v>
      </c>
      <c r="N23" s="9"/>
      <c r="O23" s="11"/>
    </row>
    <row r="24" spans="1:15" ht="12.75">
      <c r="A24" s="5"/>
      <c r="D24" s="13">
        <f>SUM(C16:C23)</f>
        <v>5098</v>
      </c>
      <c r="K24" s="4"/>
      <c r="L24" s="4" t="s">
        <v>50</v>
      </c>
      <c r="M24" s="9">
        <v>354</v>
      </c>
      <c r="N24" s="9"/>
      <c r="O24" s="11"/>
    </row>
    <row r="25" spans="1:15" ht="12.75">
      <c r="A25" s="5"/>
      <c r="D25" s="13"/>
      <c r="F25" s="4" t="s">
        <v>54</v>
      </c>
      <c r="G25" s="4" t="s">
        <v>58</v>
      </c>
      <c r="H25" s="9">
        <f>1606+414+337+135</f>
        <v>2492</v>
      </c>
      <c r="I25" s="9"/>
      <c r="K25" s="4"/>
      <c r="L25" s="4" t="s">
        <v>46</v>
      </c>
      <c r="M25" s="9">
        <v>208</v>
      </c>
      <c r="N25" s="9"/>
      <c r="O25" s="11"/>
    </row>
    <row r="26" spans="1:15" ht="12.75" customHeight="1">
      <c r="A26" s="6" t="s">
        <v>56</v>
      </c>
      <c r="B26" s="6" t="s">
        <v>57</v>
      </c>
      <c r="C26" s="7">
        <v>145</v>
      </c>
      <c r="D26" s="9"/>
      <c r="F26" s="4"/>
      <c r="G26" s="4" t="s">
        <v>61</v>
      </c>
      <c r="H26" s="9">
        <v>215</v>
      </c>
      <c r="I26" s="9"/>
      <c r="K26" s="4"/>
      <c r="L26" s="4" t="s">
        <v>52</v>
      </c>
      <c r="M26" s="9">
        <v>698</v>
      </c>
      <c r="N26" s="9"/>
      <c r="O26" s="11"/>
    </row>
    <row r="27" spans="1:15" ht="12.75">
      <c r="A27" s="6"/>
      <c r="B27" s="6" t="s">
        <v>60</v>
      </c>
      <c r="C27" s="7">
        <f>110+104</f>
        <v>214</v>
      </c>
      <c r="D27" s="9"/>
      <c r="F27" s="4"/>
      <c r="G27" s="4" t="s">
        <v>62</v>
      </c>
      <c r="H27" s="9">
        <f>289+220+113</f>
        <v>622</v>
      </c>
      <c r="I27" s="9"/>
      <c r="K27" s="4"/>
      <c r="L27" s="4" t="s">
        <v>53</v>
      </c>
      <c r="M27" s="9">
        <v>120</v>
      </c>
      <c r="N27" s="9"/>
      <c r="O27" s="11"/>
    </row>
    <row r="28" spans="1:15" ht="12.75">
      <c r="A28" s="6"/>
      <c r="B28" s="5" t="s">
        <v>19</v>
      </c>
      <c r="C28" s="7">
        <v>113</v>
      </c>
      <c r="D28" s="9"/>
      <c r="F28" s="4"/>
      <c r="G28" s="4" t="s">
        <v>63</v>
      </c>
      <c r="H28" s="9">
        <f>272+174</f>
        <v>446</v>
      </c>
      <c r="I28" s="9"/>
      <c r="L28" s="4" t="s">
        <v>59</v>
      </c>
      <c r="M28" s="9">
        <f>533+312+254+229+217+170+169+164+108+106</f>
        <v>2262</v>
      </c>
      <c r="O28" s="11"/>
    </row>
    <row r="29" spans="1:15" ht="12.75">
      <c r="A29" s="6"/>
      <c r="B29" s="6"/>
      <c r="C29" s="12"/>
      <c r="D29" s="13">
        <f>SUM(C26:C28)</f>
        <v>472</v>
      </c>
      <c r="F29" s="4"/>
      <c r="G29" s="4" t="s">
        <v>68</v>
      </c>
      <c r="H29" s="9">
        <f>800+145+129</f>
        <v>1074</v>
      </c>
      <c r="I29" s="9"/>
      <c r="K29" s="4"/>
      <c r="L29" s="4" t="s">
        <v>55</v>
      </c>
      <c r="M29" s="9">
        <f>613+119</f>
        <v>732</v>
      </c>
      <c r="N29" s="9"/>
      <c r="O29" s="11"/>
    </row>
    <row r="30" spans="6:15" ht="12.75" customHeight="1">
      <c r="F30" s="4"/>
      <c r="G30" s="4" t="s">
        <v>71</v>
      </c>
      <c r="H30" s="9">
        <f>438+436</f>
        <v>874</v>
      </c>
      <c r="I30" s="9"/>
      <c r="K30" s="4"/>
      <c r="L30" s="4" t="s">
        <v>19</v>
      </c>
      <c r="M30" s="9">
        <v>481</v>
      </c>
      <c r="N30" s="13"/>
      <c r="O30" s="11"/>
    </row>
    <row r="31" spans="1:15" ht="12.75">
      <c r="A31" s="5" t="s">
        <v>66</v>
      </c>
      <c r="B31" s="6" t="s">
        <v>67</v>
      </c>
      <c r="C31" s="7">
        <f>134+100</f>
        <v>234</v>
      </c>
      <c r="D31" s="9"/>
      <c r="F31" s="4"/>
      <c r="G31" s="4" t="s">
        <v>19</v>
      </c>
      <c r="H31" s="9">
        <v>688</v>
      </c>
      <c r="I31" s="9"/>
      <c r="K31" s="4"/>
      <c r="L31" s="4"/>
      <c r="M31" s="9"/>
      <c r="N31" s="13">
        <f>SUM(M23:M30)</f>
        <v>4983</v>
      </c>
      <c r="O31" s="11"/>
    </row>
    <row r="32" spans="1:15" ht="12.75">
      <c r="A32" s="6"/>
      <c r="B32" s="6" t="s">
        <v>70</v>
      </c>
      <c r="C32" s="7">
        <f>645+240+138</f>
        <v>1023</v>
      </c>
      <c r="D32" s="9"/>
      <c r="F32" s="4"/>
      <c r="G32" s="4" t="s">
        <v>51</v>
      </c>
      <c r="H32" s="9">
        <v>163</v>
      </c>
      <c r="I32" s="9"/>
      <c r="O32" s="11"/>
    </row>
    <row r="33" spans="1:15" ht="12.75">
      <c r="A33" s="6"/>
      <c r="B33" s="6" t="s">
        <v>73</v>
      </c>
      <c r="C33" s="16">
        <f>256</f>
        <v>256</v>
      </c>
      <c r="D33" s="9"/>
      <c r="F33" s="4"/>
      <c r="G33" s="4"/>
      <c r="H33" s="9"/>
      <c r="I33" s="13">
        <f>SUM(H25:H32)</f>
        <v>6574</v>
      </c>
      <c r="K33" s="4" t="s">
        <v>64</v>
      </c>
      <c r="L33" s="4" t="s">
        <v>65</v>
      </c>
      <c r="M33" s="9">
        <v>175</v>
      </c>
      <c r="N33" s="9"/>
      <c r="O33" s="11"/>
    </row>
    <row r="34" spans="1:15" ht="12.75">
      <c r="A34" s="6"/>
      <c r="B34" s="6" t="s">
        <v>75</v>
      </c>
      <c r="C34" s="7">
        <f>132+103</f>
        <v>235</v>
      </c>
      <c r="D34" s="9"/>
      <c r="F34" s="4"/>
      <c r="G34" s="4"/>
      <c r="H34" s="9"/>
      <c r="K34" s="4"/>
      <c r="L34" s="4" t="s">
        <v>69</v>
      </c>
      <c r="M34" s="9">
        <v>3455</v>
      </c>
      <c r="N34" s="9"/>
      <c r="O34" s="11"/>
    </row>
    <row r="35" spans="1:15" ht="12.75">
      <c r="A35" s="6"/>
      <c r="B35" s="6" t="s">
        <v>77</v>
      </c>
      <c r="C35" s="7">
        <v>151</v>
      </c>
      <c r="D35" s="9"/>
      <c r="F35" s="6" t="s">
        <v>79</v>
      </c>
      <c r="G35" s="6" t="s">
        <v>80</v>
      </c>
      <c r="H35" s="9">
        <v>209</v>
      </c>
      <c r="I35" s="9"/>
      <c r="K35" s="4"/>
      <c r="L35" s="4" t="s">
        <v>72</v>
      </c>
      <c r="M35" s="9">
        <v>1355</v>
      </c>
      <c r="N35" s="13"/>
      <c r="O35" s="11"/>
    </row>
    <row r="36" spans="1:15" ht="12.75">
      <c r="A36" s="6"/>
      <c r="B36" s="23" t="s">
        <v>19</v>
      </c>
      <c r="C36" s="16">
        <v>214</v>
      </c>
      <c r="D36" s="9"/>
      <c r="G36" s="6" t="s">
        <v>81</v>
      </c>
      <c r="H36" s="9">
        <v>118</v>
      </c>
      <c r="I36" s="9"/>
      <c r="K36" s="4"/>
      <c r="L36" s="4" t="s">
        <v>74</v>
      </c>
      <c r="M36" s="9">
        <f>996+233+192+189+125+125+111</f>
        <v>1971</v>
      </c>
      <c r="N36" s="13"/>
      <c r="O36" s="11"/>
    </row>
    <row r="37" spans="1:15" ht="12.75">
      <c r="A37" s="6"/>
      <c r="B37" s="6"/>
      <c r="C37" s="12"/>
      <c r="D37" s="13">
        <f>SUM(C31:C36)</f>
        <v>2113</v>
      </c>
      <c r="G37" s="4" t="s">
        <v>19</v>
      </c>
      <c r="H37" s="9">
        <v>388</v>
      </c>
      <c r="K37" s="4"/>
      <c r="L37" s="4" t="s">
        <v>76</v>
      </c>
      <c r="M37" s="9">
        <v>128</v>
      </c>
      <c r="N37" s="9"/>
      <c r="O37" s="11"/>
    </row>
    <row r="38" spans="6:14" ht="12.75">
      <c r="F38" s="4"/>
      <c r="G38" s="4"/>
      <c r="H38" s="9"/>
      <c r="I38" s="13">
        <f>SUM(H35:H37)</f>
        <v>715</v>
      </c>
      <c r="K38" s="6"/>
      <c r="L38" s="4" t="s">
        <v>78</v>
      </c>
      <c r="M38" s="9">
        <v>102</v>
      </c>
      <c r="N38" s="9"/>
    </row>
    <row r="39" spans="1:14" ht="12.75">
      <c r="A39" s="6" t="s">
        <v>83</v>
      </c>
      <c r="B39" s="6" t="s">
        <v>84</v>
      </c>
      <c r="C39" s="7">
        <v>112</v>
      </c>
      <c r="D39" s="9"/>
      <c r="K39" s="4"/>
      <c r="L39" s="4" t="s">
        <v>82</v>
      </c>
      <c r="M39" s="9">
        <f>180+103</f>
        <v>283</v>
      </c>
      <c r="N39" s="13"/>
    </row>
    <row r="40" spans="1:13" ht="12.75">
      <c r="A40" s="6"/>
      <c r="B40" s="6" t="s">
        <v>85</v>
      </c>
      <c r="C40" s="7">
        <v>192</v>
      </c>
      <c r="D40" s="9"/>
      <c r="F40" s="6" t="s">
        <v>86</v>
      </c>
      <c r="G40" s="24">
        <v>6</v>
      </c>
      <c r="H40" s="9">
        <v>140</v>
      </c>
      <c r="I40" s="9"/>
      <c r="K40" s="4"/>
      <c r="L40" s="4" t="s">
        <v>19</v>
      </c>
      <c r="M40" s="9">
        <v>737</v>
      </c>
    </row>
    <row r="41" spans="1:13" ht="12.75">
      <c r="A41" s="6"/>
      <c r="B41" s="6" t="s">
        <v>19</v>
      </c>
      <c r="C41" s="7">
        <v>237</v>
      </c>
      <c r="G41" s="24" t="s">
        <v>19</v>
      </c>
      <c r="H41" s="9">
        <v>279</v>
      </c>
      <c r="I41" s="9"/>
      <c r="K41" s="4"/>
      <c r="L41" s="4" t="s">
        <v>51</v>
      </c>
      <c r="M41" s="9">
        <v>261</v>
      </c>
    </row>
    <row r="42" spans="1:14" ht="12.75">
      <c r="A42" s="6"/>
      <c r="B42" s="6"/>
      <c r="C42" s="12"/>
      <c r="D42" s="13">
        <f>SUM(C39:C41)</f>
        <v>541</v>
      </c>
      <c r="F42" s="4"/>
      <c r="G42" s="4"/>
      <c r="H42" s="9"/>
      <c r="I42" s="13">
        <f>SUM(H40:H41)</f>
        <v>419</v>
      </c>
      <c r="K42" s="6"/>
      <c r="L42" s="6"/>
      <c r="M42" s="9"/>
      <c r="N42" s="13">
        <f>SUM(M33:M41)</f>
        <v>8467</v>
      </c>
    </row>
    <row r="43" ht="12.75">
      <c r="K43" s="6"/>
    </row>
    <row r="44" spans="1:14" ht="12.75">
      <c r="A44" s="6" t="s">
        <v>90</v>
      </c>
      <c r="B44" s="6" t="s">
        <v>91</v>
      </c>
      <c r="C44" s="7">
        <v>143</v>
      </c>
      <c r="D44" s="9"/>
      <c r="F44" s="4" t="s">
        <v>92</v>
      </c>
      <c r="G44" s="4" t="s">
        <v>93</v>
      </c>
      <c r="H44" s="9">
        <f>337+175+117</f>
        <v>629</v>
      </c>
      <c r="I44" s="9"/>
      <c r="K44" s="4" t="s">
        <v>87</v>
      </c>
      <c r="L44" s="4" t="s">
        <v>88</v>
      </c>
      <c r="M44" s="9">
        <v>229</v>
      </c>
      <c r="N44" s="13"/>
    </row>
    <row r="45" spans="1:14" ht="12.75">
      <c r="A45" s="6"/>
      <c r="B45" s="6" t="s">
        <v>19</v>
      </c>
      <c r="C45" s="7">
        <v>162</v>
      </c>
      <c r="D45" s="9"/>
      <c r="G45" s="4" t="s">
        <v>94</v>
      </c>
      <c r="H45" s="9">
        <f>132+100</f>
        <v>232</v>
      </c>
      <c r="I45" s="9"/>
      <c r="L45" s="4" t="s">
        <v>89</v>
      </c>
      <c r="M45" s="9">
        <v>167</v>
      </c>
      <c r="N45" s="9"/>
    </row>
    <row r="46" spans="1:13" ht="12.75">
      <c r="A46" s="6"/>
      <c r="B46" s="6"/>
      <c r="C46" s="12"/>
      <c r="D46" s="13">
        <f>SUM(C44:C45)</f>
        <v>305</v>
      </c>
      <c r="F46" s="4"/>
      <c r="G46" s="4" t="s">
        <v>95</v>
      </c>
      <c r="H46" s="9">
        <f>315+200+112</f>
        <v>627</v>
      </c>
      <c r="I46" s="9"/>
      <c r="L46" s="4" t="s">
        <v>19</v>
      </c>
      <c r="M46" s="9">
        <v>533</v>
      </c>
    </row>
    <row r="47" spans="6:14" ht="12.75">
      <c r="F47" s="4"/>
      <c r="G47" s="4" t="s">
        <v>98</v>
      </c>
      <c r="H47" s="9">
        <v>243</v>
      </c>
      <c r="I47" s="9"/>
      <c r="K47" s="4"/>
      <c r="L47" s="4"/>
      <c r="M47" s="9"/>
      <c r="N47" s="13">
        <f>SUM(M44:M46)</f>
        <v>929</v>
      </c>
    </row>
    <row r="48" spans="1:9" ht="12.75">
      <c r="A48" s="5" t="s">
        <v>97</v>
      </c>
      <c r="B48" s="5" t="s">
        <v>99</v>
      </c>
      <c r="C48" s="12">
        <v>143</v>
      </c>
      <c r="D48" s="9"/>
      <c r="F48" s="4"/>
      <c r="G48" s="4" t="s">
        <v>100</v>
      </c>
      <c r="H48" s="9">
        <v>214</v>
      </c>
      <c r="I48" s="9"/>
    </row>
    <row r="49" spans="1:14" ht="12.75">
      <c r="A49" s="5"/>
      <c r="B49" s="5" t="s">
        <v>101</v>
      </c>
      <c r="C49" s="12">
        <f>308+103</f>
        <v>411</v>
      </c>
      <c r="D49" s="9"/>
      <c r="F49" s="4"/>
      <c r="G49" s="6" t="s">
        <v>19</v>
      </c>
      <c r="H49" s="9">
        <v>675</v>
      </c>
      <c r="I49" s="9"/>
      <c r="K49" s="6" t="s">
        <v>96</v>
      </c>
      <c r="M49" s="9">
        <v>1072</v>
      </c>
      <c r="N49" s="13">
        <f>SUM(M49)</f>
        <v>1072</v>
      </c>
    </row>
    <row r="50" spans="1:13" ht="12.75">
      <c r="A50" s="6"/>
      <c r="B50" s="6" t="s">
        <v>103</v>
      </c>
      <c r="C50" s="7">
        <v>260</v>
      </c>
      <c r="D50" s="9"/>
      <c r="F50" s="4"/>
      <c r="G50" s="4"/>
      <c r="H50" s="9"/>
      <c r="I50" s="13">
        <f>SUM(H44:H49)</f>
        <v>2620</v>
      </c>
      <c r="K50" s="4"/>
      <c r="L50" s="4"/>
      <c r="M50" s="9"/>
    </row>
    <row r="51" spans="1:14" ht="12.75">
      <c r="A51" s="6"/>
      <c r="B51" s="6" t="s">
        <v>104</v>
      </c>
      <c r="C51" s="7">
        <f>210+153</f>
        <v>363</v>
      </c>
      <c r="D51" s="9"/>
      <c r="F51" s="4"/>
      <c r="K51" s="4" t="s">
        <v>102</v>
      </c>
      <c r="L51" s="4" t="s">
        <v>51</v>
      </c>
      <c r="M51" s="9">
        <v>290</v>
      </c>
      <c r="N51" s="13">
        <f>SUM(M51)</f>
        <v>290</v>
      </c>
    </row>
    <row r="52" spans="1:9" ht="12.75">
      <c r="A52" s="6"/>
      <c r="B52" s="6" t="s">
        <v>105</v>
      </c>
      <c r="C52" s="7">
        <f>402+391+278+122</f>
        <v>1193</v>
      </c>
      <c r="D52" s="9"/>
      <c r="F52" s="4" t="s">
        <v>106</v>
      </c>
      <c r="G52" s="4" t="s">
        <v>199</v>
      </c>
      <c r="H52" s="9">
        <f>162+101</f>
        <v>263</v>
      </c>
      <c r="I52" s="13">
        <f>SUM(H52)</f>
        <v>263</v>
      </c>
    </row>
    <row r="53" spans="1:9" ht="12.75">
      <c r="A53" s="6"/>
      <c r="B53" s="6" t="s">
        <v>107</v>
      </c>
      <c r="C53" s="7">
        <f>330+319+309</f>
        <v>958</v>
      </c>
      <c r="D53" s="9"/>
      <c r="F53" s="4"/>
      <c r="G53" s="4"/>
      <c r="H53" s="9"/>
      <c r="I53" s="9"/>
    </row>
    <row r="54" spans="1:14" ht="12.75">
      <c r="A54" s="6"/>
      <c r="B54" s="6" t="s">
        <v>108</v>
      </c>
      <c r="C54" s="7">
        <f>275+117</f>
        <v>392</v>
      </c>
      <c r="D54" s="9"/>
      <c r="F54" s="4" t="s">
        <v>111</v>
      </c>
      <c r="G54" s="4" t="s">
        <v>112</v>
      </c>
      <c r="H54" s="9">
        <f>145+116</f>
        <v>261</v>
      </c>
      <c r="I54" s="9"/>
      <c r="K54" s="4"/>
      <c r="L54" s="4"/>
      <c r="M54" s="9"/>
      <c r="N54" s="13"/>
    </row>
    <row r="55" spans="1:9" ht="12.75">
      <c r="A55" s="6"/>
      <c r="B55" s="23" t="s">
        <v>109</v>
      </c>
      <c r="C55" s="16">
        <f>526+244</f>
        <v>770</v>
      </c>
      <c r="D55" s="9"/>
      <c r="F55" s="4"/>
      <c r="G55" s="4" t="s">
        <v>114</v>
      </c>
      <c r="H55" s="9">
        <f>338+125</f>
        <v>463</v>
      </c>
      <c r="I55" s="9"/>
    </row>
    <row r="56" spans="1:9" ht="12.75">
      <c r="A56" s="6"/>
      <c r="B56" s="23" t="s">
        <v>110</v>
      </c>
      <c r="C56" s="16">
        <f>424+124+123</f>
        <v>671</v>
      </c>
      <c r="D56" s="9"/>
      <c r="F56" s="4"/>
      <c r="G56" s="6" t="s">
        <v>19</v>
      </c>
      <c r="H56" s="9">
        <v>434</v>
      </c>
      <c r="I56" s="9"/>
    </row>
    <row r="57" spans="1:9" ht="12.75">
      <c r="A57" s="6"/>
      <c r="B57" s="6" t="s">
        <v>113</v>
      </c>
      <c r="C57" s="7">
        <v>107</v>
      </c>
      <c r="D57" s="9"/>
      <c r="F57" s="4"/>
      <c r="G57" s="4"/>
      <c r="H57" s="9"/>
      <c r="I57" s="13">
        <f>SUM(H54:H56)</f>
        <v>1158</v>
      </c>
    </row>
    <row r="58" spans="1:4" ht="12.75">
      <c r="A58" s="6"/>
      <c r="B58" s="23" t="s">
        <v>19</v>
      </c>
      <c r="C58" s="16">
        <v>583</v>
      </c>
      <c r="D58" s="9"/>
    </row>
    <row r="59" spans="1:9" ht="12.75">
      <c r="A59" s="6"/>
      <c r="B59" s="23" t="s">
        <v>51</v>
      </c>
      <c r="C59" s="16">
        <v>133</v>
      </c>
      <c r="D59" s="9"/>
      <c r="F59" s="4" t="s">
        <v>116</v>
      </c>
      <c r="G59" s="4" t="s">
        <v>117</v>
      </c>
      <c r="H59" s="9">
        <v>331</v>
      </c>
      <c r="I59" s="9"/>
    </row>
    <row r="60" spans="4:9" ht="12.75">
      <c r="D60" s="13">
        <f>SUM(C48:C59)</f>
        <v>5984</v>
      </c>
      <c r="F60" s="4"/>
      <c r="G60" s="4" t="s">
        <v>118</v>
      </c>
      <c r="H60" s="9">
        <v>188</v>
      </c>
      <c r="I60" s="9"/>
    </row>
    <row r="61" spans="6:9" ht="12.75">
      <c r="F61" s="4"/>
      <c r="G61" s="4" t="s">
        <v>19</v>
      </c>
      <c r="H61" s="9">
        <v>500</v>
      </c>
      <c r="I61" s="9"/>
    </row>
    <row r="62" spans="1:9" ht="12.75">
      <c r="A62" s="6" t="s">
        <v>115</v>
      </c>
      <c r="B62" s="6" t="s">
        <v>85</v>
      </c>
      <c r="C62" s="7">
        <v>196</v>
      </c>
      <c r="D62" s="9"/>
      <c r="F62" s="4"/>
      <c r="I62" s="13">
        <f>SUM(H59:H61)</f>
        <v>1019</v>
      </c>
    </row>
    <row r="63" spans="1:4" ht="12.75">
      <c r="A63" s="6"/>
      <c r="B63" s="6" t="s">
        <v>19</v>
      </c>
      <c r="C63" s="7">
        <v>252</v>
      </c>
      <c r="D63" s="9"/>
    </row>
    <row r="64" spans="1:10" ht="12.75">
      <c r="A64" s="6"/>
      <c r="B64" s="6"/>
      <c r="C64" s="7"/>
      <c r="D64" s="13">
        <f>SUM(C62:C63)</f>
        <v>448</v>
      </c>
      <c r="F64" s="4" t="s">
        <v>122</v>
      </c>
      <c r="G64" s="4" t="s">
        <v>123</v>
      </c>
      <c r="H64" s="9">
        <v>132</v>
      </c>
      <c r="I64" s="9"/>
      <c r="J64" s="17"/>
    </row>
    <row r="65" spans="6:9" ht="12.75">
      <c r="F65" s="4"/>
      <c r="G65" s="4" t="s">
        <v>124</v>
      </c>
      <c r="H65" s="9">
        <f>799+152+117</f>
        <v>1068</v>
      </c>
      <c r="I65" s="9"/>
    </row>
    <row r="66" spans="1:9" ht="12.75">
      <c r="A66" s="6" t="s">
        <v>119</v>
      </c>
      <c r="B66" s="6" t="s">
        <v>120</v>
      </c>
      <c r="C66" s="7">
        <f>184+120</f>
        <v>304</v>
      </c>
      <c r="D66" s="9"/>
      <c r="F66" s="4"/>
      <c r="G66" s="4" t="s">
        <v>125</v>
      </c>
      <c r="H66" s="9">
        <f>822+258+155</f>
        <v>1235</v>
      </c>
      <c r="I66" s="9"/>
    </row>
    <row r="67" spans="1:9" ht="12.75">
      <c r="A67" s="6"/>
      <c r="B67" s="6" t="s">
        <v>121</v>
      </c>
      <c r="C67" s="7">
        <f>358+105</f>
        <v>463</v>
      </c>
      <c r="D67" s="9"/>
      <c r="F67" s="4"/>
      <c r="G67" s="4" t="s">
        <v>200</v>
      </c>
      <c r="H67" s="9">
        <v>145</v>
      </c>
      <c r="I67" s="9"/>
    </row>
    <row r="68" spans="1:9" ht="12.75">
      <c r="A68" s="6"/>
      <c r="B68" s="6" t="s">
        <v>19</v>
      </c>
      <c r="C68" s="7">
        <v>304</v>
      </c>
      <c r="D68" s="9"/>
      <c r="F68" s="4"/>
      <c r="G68" s="4" t="s">
        <v>128</v>
      </c>
      <c r="H68" s="9">
        <v>305</v>
      </c>
      <c r="I68" s="9"/>
    </row>
    <row r="69" spans="1:9" ht="12.75">
      <c r="A69" s="6"/>
      <c r="D69" s="13">
        <f>SUM(C66:C68)</f>
        <v>1071</v>
      </c>
      <c r="F69" s="4"/>
      <c r="G69" s="4" t="s">
        <v>130</v>
      </c>
      <c r="H69" s="9">
        <v>103</v>
      </c>
      <c r="I69" s="9"/>
    </row>
    <row r="70" spans="6:14" ht="12.75">
      <c r="F70" s="4"/>
      <c r="G70" s="4" t="s">
        <v>132</v>
      </c>
      <c r="H70" s="9">
        <f>265+152+104</f>
        <v>521</v>
      </c>
      <c r="I70" s="9"/>
      <c r="K70" s="4"/>
      <c r="L70" s="6"/>
      <c r="M70" s="9"/>
      <c r="N70" s="9"/>
    </row>
    <row r="71" spans="1:9" ht="12.75">
      <c r="A71" s="5" t="s">
        <v>126</v>
      </c>
      <c r="B71" s="6" t="s">
        <v>127</v>
      </c>
      <c r="C71" s="7">
        <v>156</v>
      </c>
      <c r="D71" s="9"/>
      <c r="F71" s="4"/>
      <c r="G71" s="4" t="s">
        <v>19</v>
      </c>
      <c r="H71" s="9">
        <v>445</v>
      </c>
      <c r="I71" s="13"/>
    </row>
    <row r="72" spans="1:13" ht="12.75">
      <c r="A72" s="6"/>
      <c r="B72" s="6" t="s">
        <v>129</v>
      </c>
      <c r="C72" s="7">
        <v>134</v>
      </c>
      <c r="D72" s="9"/>
      <c r="G72" s="4" t="s">
        <v>51</v>
      </c>
      <c r="H72" s="9">
        <v>109</v>
      </c>
      <c r="K72" s="4"/>
      <c r="L72" s="4"/>
      <c r="M72" s="9"/>
    </row>
    <row r="73" spans="1:14" ht="12.75">
      <c r="A73" s="6"/>
      <c r="B73" s="6" t="s">
        <v>131</v>
      </c>
      <c r="C73" s="7">
        <v>104</v>
      </c>
      <c r="D73" s="9"/>
      <c r="I73" s="13">
        <f>SUM(H64:H72)</f>
        <v>4063</v>
      </c>
      <c r="K73" s="4"/>
      <c r="L73" s="4"/>
      <c r="M73" s="9"/>
      <c r="N73" s="9"/>
    </row>
    <row r="74" spans="1:14" ht="12.75">
      <c r="A74" s="6"/>
      <c r="B74" s="6" t="s">
        <v>133</v>
      </c>
      <c r="C74" s="7">
        <f>1514+606+483+158+113</f>
        <v>2874</v>
      </c>
      <c r="D74" s="9"/>
      <c r="K74" s="4"/>
      <c r="L74" s="4"/>
      <c r="M74" s="9"/>
      <c r="N74" s="9"/>
    </row>
    <row r="75" spans="1:14" ht="12.75">
      <c r="A75" s="6"/>
      <c r="B75" s="6" t="s">
        <v>134</v>
      </c>
      <c r="C75" s="12">
        <f>110+101</f>
        <v>211</v>
      </c>
      <c r="D75" s="9"/>
      <c r="F75" s="4" t="s">
        <v>137</v>
      </c>
      <c r="G75" s="18" t="s">
        <v>138</v>
      </c>
      <c r="H75" s="9">
        <f>184+148+105+104</f>
        <v>541</v>
      </c>
      <c r="I75" s="9"/>
      <c r="K75" s="4"/>
      <c r="L75" s="4"/>
      <c r="M75" s="9"/>
      <c r="N75" s="13"/>
    </row>
    <row r="76" spans="1:14" ht="12.75">
      <c r="A76" s="6"/>
      <c r="B76" s="6" t="s">
        <v>135</v>
      </c>
      <c r="C76" s="12">
        <f>1562+1232+594+199+161+148+121+349</f>
        <v>4366</v>
      </c>
      <c r="D76" s="9"/>
      <c r="F76" s="4"/>
      <c r="G76" s="18">
        <v>107</v>
      </c>
      <c r="H76" s="9">
        <v>242</v>
      </c>
      <c r="I76" s="9"/>
      <c r="K76" s="4"/>
      <c r="L76" s="4"/>
      <c r="M76" s="9"/>
      <c r="N76" s="9"/>
    </row>
    <row r="77" spans="1:14" ht="12.75">
      <c r="A77" s="6"/>
      <c r="B77" s="6" t="s">
        <v>136</v>
      </c>
      <c r="C77" s="12">
        <f>357+131</f>
        <v>488</v>
      </c>
      <c r="D77" s="9"/>
      <c r="F77" s="4"/>
      <c r="G77" s="18">
        <v>205</v>
      </c>
      <c r="H77" s="9">
        <v>118</v>
      </c>
      <c r="I77" s="9"/>
      <c r="K77" s="4"/>
      <c r="L77" s="4"/>
      <c r="M77" s="9"/>
      <c r="N77" s="9"/>
    </row>
    <row r="78" spans="1:14" ht="12.75">
      <c r="A78" s="6"/>
      <c r="B78" s="6" t="s">
        <v>139</v>
      </c>
      <c r="C78" s="12">
        <f>1833+1677+110</f>
        <v>3620</v>
      </c>
      <c r="D78" s="9"/>
      <c r="F78" s="4"/>
      <c r="G78" s="18">
        <v>206</v>
      </c>
      <c r="H78" s="9">
        <f>535+499+278+142+121</f>
        <v>1575</v>
      </c>
      <c r="I78" s="9"/>
      <c r="K78" s="4"/>
      <c r="L78" s="4"/>
      <c r="M78" s="9"/>
      <c r="N78" s="9"/>
    </row>
    <row r="79" spans="1:14" ht="12.75">
      <c r="A79" s="6"/>
      <c r="B79" s="5" t="s">
        <v>140</v>
      </c>
      <c r="C79" s="12">
        <f>393+167+104</f>
        <v>664</v>
      </c>
      <c r="D79" s="9"/>
      <c r="F79" s="4"/>
      <c r="G79" s="18" t="s">
        <v>201</v>
      </c>
      <c r="H79" s="9">
        <v>154</v>
      </c>
      <c r="I79" s="9"/>
      <c r="K79" s="4"/>
      <c r="L79" s="6"/>
      <c r="M79" s="9"/>
      <c r="N79" s="9"/>
    </row>
    <row r="80" spans="1:14" ht="12.75">
      <c r="A80" s="6"/>
      <c r="B80" s="6" t="s">
        <v>141</v>
      </c>
      <c r="C80" s="12">
        <f>241+147</f>
        <v>388</v>
      </c>
      <c r="D80" s="9"/>
      <c r="F80" s="4"/>
      <c r="G80" s="18">
        <v>207</v>
      </c>
      <c r="H80" s="9">
        <f>449+122+111</f>
        <v>682</v>
      </c>
      <c r="I80" s="9"/>
      <c r="K80" s="4"/>
      <c r="L80" s="4"/>
      <c r="M80" s="9"/>
      <c r="N80" s="13"/>
    </row>
    <row r="81" spans="1:14" ht="12.75">
      <c r="A81" s="6"/>
      <c r="B81" s="6" t="s">
        <v>142</v>
      </c>
      <c r="C81" s="12">
        <v>246</v>
      </c>
      <c r="D81" s="9"/>
      <c r="F81" s="4"/>
      <c r="G81" s="18">
        <v>306</v>
      </c>
      <c r="H81" s="9">
        <v>154</v>
      </c>
      <c r="I81" s="9"/>
      <c r="K81" s="4"/>
      <c r="L81" s="4"/>
      <c r="M81" s="9"/>
      <c r="N81" s="9"/>
    </row>
    <row r="82" spans="1:14" ht="12.75">
      <c r="A82" s="6"/>
      <c r="B82" s="5" t="s">
        <v>143</v>
      </c>
      <c r="C82" s="12">
        <f>3494+1218+1216+622+391+102</f>
        <v>7043</v>
      </c>
      <c r="D82" s="9"/>
      <c r="F82" s="4"/>
      <c r="G82" s="18">
        <v>307</v>
      </c>
      <c r="H82" s="9">
        <f>422+110</f>
        <v>532</v>
      </c>
      <c r="I82" s="9"/>
      <c r="K82" s="4"/>
      <c r="L82" s="4"/>
      <c r="M82" s="9"/>
      <c r="N82" s="9"/>
    </row>
    <row r="83" spans="1:14" ht="12.75">
      <c r="A83" s="6"/>
      <c r="B83" s="5" t="s">
        <v>144</v>
      </c>
      <c r="C83" s="12">
        <f>256+201+194+173</f>
        <v>824</v>
      </c>
      <c r="D83" s="9"/>
      <c r="F83" s="4"/>
      <c r="G83" s="18">
        <v>308</v>
      </c>
      <c r="H83" s="9">
        <f>211+156</f>
        <v>367</v>
      </c>
      <c r="I83" s="9"/>
      <c r="K83" s="4"/>
      <c r="L83" s="4"/>
      <c r="M83" s="9"/>
      <c r="N83" s="9"/>
    </row>
    <row r="84" spans="1:14" ht="12.75">
      <c r="A84" s="6"/>
      <c r="B84" s="5" t="s">
        <v>145</v>
      </c>
      <c r="C84" s="12">
        <v>280</v>
      </c>
      <c r="D84" s="9"/>
      <c r="F84" s="4"/>
      <c r="G84" s="4" t="s">
        <v>19</v>
      </c>
      <c r="H84" s="9">
        <v>732</v>
      </c>
      <c r="I84" s="9"/>
      <c r="K84" s="4"/>
      <c r="L84" s="4"/>
      <c r="M84" s="9"/>
      <c r="N84" s="9"/>
    </row>
    <row r="85" spans="1:14" ht="12.75">
      <c r="A85" s="6"/>
      <c r="B85" s="6" t="s">
        <v>146</v>
      </c>
      <c r="C85" s="12">
        <f>497+204+135+103</f>
        <v>939</v>
      </c>
      <c r="D85" s="9"/>
      <c r="F85" s="4"/>
      <c r="G85" s="4" t="s">
        <v>51</v>
      </c>
      <c r="H85" s="9">
        <v>152</v>
      </c>
      <c r="K85" s="4"/>
      <c r="L85" s="4"/>
      <c r="M85" s="9"/>
      <c r="N85" s="9"/>
    </row>
    <row r="86" spans="1:14" ht="12.75">
      <c r="A86" s="6"/>
      <c r="B86" s="6" t="s">
        <v>147</v>
      </c>
      <c r="C86" s="12">
        <v>155</v>
      </c>
      <c r="D86" s="9"/>
      <c r="I86" s="13">
        <f>SUM(H75:H85)</f>
        <v>5249</v>
      </c>
      <c r="K86" s="4"/>
      <c r="L86" s="4"/>
      <c r="M86" s="9"/>
      <c r="N86" s="13"/>
    </row>
    <row r="87" spans="1:14" ht="12.75">
      <c r="A87" s="6"/>
      <c r="B87" s="5" t="s">
        <v>148</v>
      </c>
      <c r="C87" s="12">
        <f>2500+1613+1363+928+768+377+353+353+136+123+106+214+3661</f>
        <v>12495</v>
      </c>
      <c r="D87" s="9"/>
      <c r="K87" s="4"/>
      <c r="L87" s="4"/>
      <c r="M87" s="9"/>
      <c r="N87" s="9"/>
    </row>
    <row r="88" spans="1:14" ht="12.75">
      <c r="A88" s="6"/>
      <c r="B88" s="5" t="s">
        <v>149</v>
      </c>
      <c r="C88" s="12">
        <f>1369+1270+878+790+452+402+304+249+228+166+116+111+108</f>
        <v>6443</v>
      </c>
      <c r="D88" s="9"/>
      <c r="F88" s="4" t="s">
        <v>151</v>
      </c>
      <c r="G88" s="18" t="s">
        <v>152</v>
      </c>
      <c r="H88" s="9">
        <v>127</v>
      </c>
      <c r="I88" s="9"/>
      <c r="K88" s="4"/>
      <c r="L88" s="4"/>
      <c r="M88" s="9"/>
      <c r="N88" s="9"/>
    </row>
    <row r="89" spans="1:14" ht="12.75">
      <c r="A89" s="6"/>
      <c r="B89" s="5" t="s">
        <v>150</v>
      </c>
      <c r="C89" s="12">
        <f>957+221+162+136+109</f>
        <v>1585</v>
      </c>
      <c r="D89" s="9"/>
      <c r="F89" s="4"/>
      <c r="G89" s="4" t="s">
        <v>19</v>
      </c>
      <c r="H89" s="9">
        <v>104</v>
      </c>
      <c r="I89" s="9"/>
      <c r="K89" s="4"/>
      <c r="L89" s="4"/>
      <c r="M89" s="9"/>
      <c r="N89" s="9"/>
    </row>
    <row r="90" spans="1:14" ht="12.75">
      <c r="A90" s="6"/>
      <c r="B90" s="5" t="s">
        <v>202</v>
      </c>
      <c r="C90" s="12">
        <v>190</v>
      </c>
      <c r="D90" s="9"/>
      <c r="F90" s="4"/>
      <c r="G90" s="4"/>
      <c r="H90" s="9"/>
      <c r="I90" s="9"/>
      <c r="K90" s="4"/>
      <c r="L90" s="4"/>
      <c r="M90" s="9"/>
      <c r="N90" s="9"/>
    </row>
    <row r="91" spans="1:14" ht="12.75">
      <c r="A91" s="6"/>
      <c r="B91" s="6" t="s">
        <v>153</v>
      </c>
      <c r="C91" s="12">
        <v>119</v>
      </c>
      <c r="D91" s="9"/>
      <c r="F91" s="4"/>
      <c r="G91" s="18"/>
      <c r="H91" s="9"/>
      <c r="I91" s="13">
        <f>SUM(H88:H89)</f>
        <v>231</v>
      </c>
      <c r="K91" s="4"/>
      <c r="L91" s="4"/>
      <c r="M91" s="9"/>
      <c r="N91" s="9"/>
    </row>
    <row r="92" spans="1:14" ht="12.75">
      <c r="A92" s="6"/>
      <c r="B92" s="6" t="s">
        <v>154</v>
      </c>
      <c r="C92" s="12">
        <v>278</v>
      </c>
      <c r="D92" s="9"/>
      <c r="K92" s="4"/>
      <c r="L92" s="4"/>
      <c r="M92" s="9"/>
      <c r="N92" s="9"/>
    </row>
    <row r="93" spans="1:14" ht="12.75">
      <c r="A93" s="6"/>
      <c r="B93" s="6" t="s">
        <v>155</v>
      </c>
      <c r="C93" s="12">
        <f>540+402+132</f>
        <v>1074</v>
      </c>
      <c r="D93" s="9"/>
      <c r="F93" s="4" t="s">
        <v>157</v>
      </c>
      <c r="G93" s="18" t="s">
        <v>158</v>
      </c>
      <c r="H93" s="9">
        <f>795+182+163+158</f>
        <v>1298</v>
      </c>
      <c r="I93" s="9"/>
      <c r="K93" s="4"/>
      <c r="L93" s="4"/>
      <c r="M93" s="9"/>
      <c r="N93" s="9"/>
    </row>
    <row r="94" spans="1:14" ht="12.75">
      <c r="A94" s="6"/>
      <c r="B94" s="6" t="s">
        <v>156</v>
      </c>
      <c r="C94" s="12">
        <f>1337+179</f>
        <v>1516</v>
      </c>
      <c r="D94" s="9"/>
      <c r="F94" s="4"/>
      <c r="G94" s="18" t="s">
        <v>160</v>
      </c>
      <c r="H94" s="9">
        <f>180</f>
        <v>180</v>
      </c>
      <c r="I94" s="9"/>
      <c r="K94" s="4"/>
      <c r="L94" s="4"/>
      <c r="M94" s="9"/>
      <c r="N94" s="9"/>
    </row>
    <row r="95" spans="1:14" ht="12.75">
      <c r="A95" s="6"/>
      <c r="B95" s="6" t="s">
        <v>159</v>
      </c>
      <c r="C95" s="12">
        <f>371+326+198+174</f>
        <v>1069</v>
      </c>
      <c r="D95" s="9"/>
      <c r="F95" s="4"/>
      <c r="G95" s="18" t="s">
        <v>162</v>
      </c>
      <c r="H95" s="9">
        <v>248</v>
      </c>
      <c r="I95" s="9"/>
      <c r="K95" s="4"/>
      <c r="L95" s="4"/>
      <c r="M95" s="9"/>
      <c r="N95" s="9"/>
    </row>
    <row r="96" spans="1:14" ht="12.75">
      <c r="A96" s="6"/>
      <c r="B96" s="6" t="s">
        <v>161</v>
      </c>
      <c r="C96" s="12">
        <v>172</v>
      </c>
      <c r="D96" s="9"/>
      <c r="G96" s="18" t="s">
        <v>164</v>
      </c>
      <c r="H96" s="9">
        <f>130+112</f>
        <v>242</v>
      </c>
      <c r="K96" s="4"/>
      <c r="L96" s="4"/>
      <c r="M96" s="9"/>
      <c r="N96" s="9"/>
    </row>
    <row r="97" spans="1:14" ht="12.75">
      <c r="A97" s="6"/>
      <c r="B97" s="6" t="s">
        <v>163</v>
      </c>
      <c r="C97" s="12">
        <f>325+109</f>
        <v>434</v>
      </c>
      <c r="D97" s="9"/>
      <c r="F97" s="4"/>
      <c r="G97" s="18" t="s">
        <v>166</v>
      </c>
      <c r="H97" s="9">
        <f>708+184+170+158+155+133+116+102</f>
        <v>1726</v>
      </c>
      <c r="I97" s="9"/>
      <c r="K97" s="4"/>
      <c r="L97" s="4"/>
      <c r="M97" s="9"/>
      <c r="N97" s="9"/>
    </row>
    <row r="98" spans="1:14" ht="12.75">
      <c r="A98" s="6"/>
      <c r="B98" s="5" t="s">
        <v>165</v>
      </c>
      <c r="C98" s="12">
        <f>367+142+115</f>
        <v>624</v>
      </c>
      <c r="D98" s="9"/>
      <c r="F98" s="4"/>
      <c r="G98" s="18" t="s">
        <v>203</v>
      </c>
      <c r="H98" s="9">
        <v>131</v>
      </c>
      <c r="I98" s="9"/>
      <c r="K98" s="4"/>
      <c r="L98" s="4"/>
      <c r="M98" s="9"/>
      <c r="N98" s="9"/>
    </row>
    <row r="99" spans="1:14" ht="12.75">
      <c r="A99" s="6"/>
      <c r="B99" s="5" t="s">
        <v>19</v>
      </c>
      <c r="C99" s="12">
        <v>1043</v>
      </c>
      <c r="D99" s="9"/>
      <c r="F99" s="4"/>
      <c r="G99" s="18" t="s">
        <v>167</v>
      </c>
      <c r="H99" s="9">
        <v>102</v>
      </c>
      <c r="I99" s="9"/>
      <c r="K99" s="4"/>
      <c r="L99" s="4"/>
      <c r="M99" s="9"/>
      <c r="N99" s="9"/>
    </row>
    <row r="100" spans="1:14" ht="12.75">
      <c r="A100" s="6"/>
      <c r="B100" s="5" t="s">
        <v>51</v>
      </c>
      <c r="C100" s="12">
        <v>854</v>
      </c>
      <c r="D100" s="9"/>
      <c r="F100" s="4"/>
      <c r="G100" s="18" t="s">
        <v>168</v>
      </c>
      <c r="H100" s="9">
        <v>151</v>
      </c>
      <c r="I100" s="9"/>
      <c r="K100" s="4"/>
      <c r="L100" s="4"/>
      <c r="M100" s="9"/>
      <c r="N100" s="13"/>
    </row>
    <row r="101" spans="1:14" ht="12.75">
      <c r="A101" s="6"/>
      <c r="B101" s="4"/>
      <c r="C101" s="9"/>
      <c r="D101" s="13">
        <f>SUM(C71:C100)</f>
        <v>50388</v>
      </c>
      <c r="F101" s="4"/>
      <c r="G101" s="4" t="s">
        <v>169</v>
      </c>
      <c r="H101" s="9">
        <v>230</v>
      </c>
      <c r="I101" s="9"/>
      <c r="K101" s="4"/>
      <c r="L101" s="4"/>
      <c r="M101" s="9"/>
      <c r="N101" s="9"/>
    </row>
    <row r="102" spans="7:14" ht="12.75">
      <c r="G102" s="4" t="s">
        <v>19</v>
      </c>
      <c r="H102" s="9">
        <v>593</v>
      </c>
      <c r="K102" s="4"/>
      <c r="L102" s="18"/>
      <c r="M102" s="9"/>
      <c r="N102" s="9"/>
    </row>
    <row r="103" spans="1:14" ht="12.75">
      <c r="A103" s="5" t="s">
        <v>170</v>
      </c>
      <c r="B103" s="6" t="s">
        <v>171</v>
      </c>
      <c r="C103" s="7">
        <f>212+186</f>
        <v>398</v>
      </c>
      <c r="D103" s="15"/>
      <c r="G103" s="4" t="s">
        <v>51</v>
      </c>
      <c r="H103" s="9">
        <v>222</v>
      </c>
      <c r="K103" s="4"/>
      <c r="L103" s="18"/>
      <c r="M103" s="9"/>
      <c r="N103" s="9"/>
    </row>
    <row r="104" spans="1:14" ht="12.75">
      <c r="A104" s="5"/>
      <c r="B104" s="6" t="s">
        <v>172</v>
      </c>
      <c r="C104" s="7">
        <v>287</v>
      </c>
      <c r="D104" s="15"/>
      <c r="I104" s="13">
        <f>SUM(H93:H103)</f>
        <v>5123</v>
      </c>
      <c r="K104" s="4"/>
      <c r="L104" s="18"/>
      <c r="M104" s="9"/>
      <c r="N104" s="9"/>
    </row>
    <row r="105" spans="1:14" ht="12.75">
      <c r="A105" s="5"/>
      <c r="B105" s="5" t="s">
        <v>173</v>
      </c>
      <c r="C105" s="7">
        <f>783+544+351+203+197+163+147+132+126</f>
        <v>2646</v>
      </c>
      <c r="D105" s="15"/>
      <c r="K105" s="4"/>
      <c r="L105" s="18"/>
      <c r="M105" s="9"/>
      <c r="N105" s="9"/>
    </row>
    <row r="106" spans="1:14" ht="12.75">
      <c r="A106" s="5"/>
      <c r="B106" s="5" t="s">
        <v>175</v>
      </c>
      <c r="C106" s="7">
        <f>1027+430+260+136+133</f>
        <v>1986</v>
      </c>
      <c r="D106" s="15"/>
      <c r="F106" s="5" t="s">
        <v>174</v>
      </c>
      <c r="G106" s="6" t="s">
        <v>19</v>
      </c>
      <c r="H106" s="7">
        <v>338</v>
      </c>
      <c r="I106" s="14">
        <v>338</v>
      </c>
      <c r="K106" s="4"/>
      <c r="L106" s="18"/>
      <c r="M106" s="9"/>
      <c r="N106" s="9"/>
    </row>
    <row r="107" spans="1:14" ht="12.75">
      <c r="A107" s="5"/>
      <c r="B107" s="6" t="s">
        <v>176</v>
      </c>
      <c r="C107" s="7">
        <f>155+132</f>
        <v>287</v>
      </c>
      <c r="D107" s="15"/>
      <c r="K107" s="4"/>
      <c r="L107" s="18"/>
      <c r="M107" s="9"/>
      <c r="N107" s="9"/>
    </row>
    <row r="108" spans="1:14" ht="12.75">
      <c r="A108" s="5"/>
      <c r="B108" s="6" t="s">
        <v>178</v>
      </c>
      <c r="C108" s="7">
        <v>106</v>
      </c>
      <c r="D108" s="15"/>
      <c r="F108" s="5" t="s">
        <v>177</v>
      </c>
      <c r="G108" s="6" t="s">
        <v>19</v>
      </c>
      <c r="H108" s="7">
        <v>124</v>
      </c>
      <c r="I108" s="14">
        <v>124</v>
      </c>
      <c r="K108" s="4"/>
      <c r="L108" s="18"/>
      <c r="M108" s="9"/>
      <c r="N108" s="9"/>
    </row>
    <row r="109" spans="1:14" ht="12.75" customHeight="1">
      <c r="A109" s="5"/>
      <c r="B109" s="6" t="s">
        <v>179</v>
      </c>
      <c r="C109" s="7">
        <f>235+118</f>
        <v>353</v>
      </c>
      <c r="D109" s="15"/>
      <c r="K109" s="4"/>
      <c r="L109" s="18"/>
      <c r="M109" s="9"/>
      <c r="N109" s="9"/>
    </row>
    <row r="110" spans="1:14" ht="12.75">
      <c r="A110" s="5"/>
      <c r="B110" s="6" t="s">
        <v>204</v>
      </c>
      <c r="C110" s="7">
        <v>125</v>
      </c>
      <c r="D110" s="15"/>
      <c r="F110" s="5" t="s">
        <v>180</v>
      </c>
      <c r="G110" s="6" t="s">
        <v>182</v>
      </c>
      <c r="H110" s="7">
        <f>739</f>
        <v>739</v>
      </c>
      <c r="I110" s="15"/>
      <c r="K110" s="4"/>
      <c r="L110" s="18"/>
      <c r="M110" s="9"/>
      <c r="N110" s="9"/>
    </row>
    <row r="111" spans="1:14" ht="12.75">
      <c r="A111" s="5"/>
      <c r="B111" s="6" t="s">
        <v>181</v>
      </c>
      <c r="C111" s="7">
        <f>322+209</f>
        <v>531</v>
      </c>
      <c r="D111" s="15"/>
      <c r="F111" s="5"/>
      <c r="G111" s="6" t="s">
        <v>184</v>
      </c>
      <c r="H111" s="7">
        <v>161</v>
      </c>
      <c r="I111" s="15"/>
      <c r="K111" s="4"/>
      <c r="L111" s="4"/>
      <c r="M111" s="9"/>
      <c r="N111" s="9"/>
    </row>
    <row r="112" spans="1:14" ht="12.75">
      <c r="A112" s="5"/>
      <c r="B112" s="6" t="s">
        <v>183</v>
      </c>
      <c r="C112" s="7">
        <v>203</v>
      </c>
      <c r="D112" s="15"/>
      <c r="F112" s="5"/>
      <c r="G112" s="6" t="s">
        <v>19</v>
      </c>
      <c r="H112" s="7">
        <v>564</v>
      </c>
      <c r="I112" s="15"/>
      <c r="K112" s="4"/>
      <c r="L112" s="4"/>
      <c r="M112" s="9"/>
      <c r="N112" s="9"/>
    </row>
    <row r="113" spans="1:14" ht="12.75">
      <c r="A113" s="5"/>
      <c r="B113" s="6" t="s">
        <v>19</v>
      </c>
      <c r="C113" s="7">
        <v>359</v>
      </c>
      <c r="D113" s="15"/>
      <c r="F113" s="5"/>
      <c r="I113" s="14">
        <f>SUM(H110:H112)</f>
        <v>1464</v>
      </c>
      <c r="K113" s="4"/>
      <c r="L113" s="4"/>
      <c r="M113" s="9"/>
      <c r="N113" s="9"/>
    </row>
    <row r="114" spans="1:14" ht="12.75">
      <c r="A114" s="5"/>
      <c r="B114" s="6" t="s">
        <v>51</v>
      </c>
      <c r="C114" s="7">
        <v>206</v>
      </c>
      <c r="D114" s="15"/>
      <c r="F114" s="5"/>
      <c r="K114" s="4"/>
      <c r="L114" s="18"/>
      <c r="M114" s="9"/>
      <c r="N114" s="13"/>
    </row>
    <row r="115" spans="1:14" ht="12.75">
      <c r="A115" s="5"/>
      <c r="B115" s="6"/>
      <c r="C115" s="7"/>
      <c r="D115" s="14">
        <f>SUM(C103:C114)</f>
        <v>7487</v>
      </c>
      <c r="F115" s="4" t="s">
        <v>185</v>
      </c>
      <c r="G115" s="4" t="s">
        <v>186</v>
      </c>
      <c r="H115" s="9">
        <f>888+150</f>
        <v>1038</v>
      </c>
      <c r="I115" s="9"/>
      <c r="K115" s="4"/>
      <c r="L115" s="18"/>
      <c r="M115" s="9"/>
      <c r="N115" s="9"/>
    </row>
    <row r="116" spans="7:14" ht="12.75">
      <c r="G116" s="4" t="s">
        <v>189</v>
      </c>
      <c r="H116" s="9">
        <v>159</v>
      </c>
      <c r="I116" s="9"/>
      <c r="K116" s="4"/>
      <c r="L116" s="18"/>
      <c r="M116" s="9"/>
      <c r="N116" s="9"/>
    </row>
    <row r="117" spans="1:14" ht="12.75">
      <c r="A117" s="4" t="s">
        <v>187</v>
      </c>
      <c r="B117" s="4" t="s">
        <v>188</v>
      </c>
      <c r="C117" s="9">
        <v>202</v>
      </c>
      <c r="D117" s="9"/>
      <c r="F117" s="4"/>
      <c r="G117" s="6" t="s">
        <v>191</v>
      </c>
      <c r="H117" s="9">
        <f>266+143+101</f>
        <v>510</v>
      </c>
      <c r="I117" s="9"/>
      <c r="K117" s="4"/>
      <c r="L117" s="4"/>
      <c r="M117" s="9"/>
      <c r="N117" s="9"/>
    </row>
    <row r="118" spans="1:14" ht="12.75">
      <c r="A118" s="4"/>
      <c r="B118" s="4" t="s">
        <v>190</v>
      </c>
      <c r="C118" s="9">
        <v>151</v>
      </c>
      <c r="D118" s="9"/>
      <c r="F118" s="4"/>
      <c r="G118" s="6" t="s">
        <v>193</v>
      </c>
      <c r="H118" s="9">
        <v>121</v>
      </c>
      <c r="I118" s="13"/>
      <c r="K118" s="4"/>
      <c r="L118" s="18"/>
      <c r="M118" s="9"/>
      <c r="N118" s="13"/>
    </row>
    <row r="119" spans="1:14" ht="12.75">
      <c r="A119" s="4"/>
      <c r="B119" s="4" t="s">
        <v>192</v>
      </c>
      <c r="C119" s="9">
        <v>235</v>
      </c>
      <c r="D119" s="9"/>
      <c r="G119" s="6" t="s">
        <v>19</v>
      </c>
      <c r="H119" s="9">
        <v>151</v>
      </c>
      <c r="K119" s="4"/>
      <c r="L119" s="18"/>
      <c r="M119" s="9"/>
      <c r="N119" s="9"/>
    </row>
    <row r="120" spans="1:14" ht="12.75">
      <c r="A120" s="4"/>
      <c r="B120" s="6" t="s">
        <v>19</v>
      </c>
      <c r="C120" s="9">
        <v>207</v>
      </c>
      <c r="D120" s="9"/>
      <c r="F120" s="4"/>
      <c r="G120" s="4"/>
      <c r="H120" s="9"/>
      <c r="I120" s="13">
        <f>SUM(H115:H119)</f>
        <v>1979</v>
      </c>
      <c r="K120" s="4"/>
      <c r="L120" s="18"/>
      <c r="M120" s="9"/>
      <c r="N120" s="9"/>
    </row>
    <row r="121" spans="1:14" ht="12.75">
      <c r="A121" s="4"/>
      <c r="B121" s="4"/>
      <c r="C121" s="9"/>
      <c r="D121" s="13">
        <f>SUM(C117:C120)</f>
        <v>795</v>
      </c>
      <c r="K121" s="4"/>
      <c r="L121" s="18"/>
      <c r="M121" s="9"/>
      <c r="N121" s="9"/>
    </row>
    <row r="122" spans="1:14" ht="12.75">
      <c r="A122" s="4"/>
      <c r="B122" s="4"/>
      <c r="C122" s="9"/>
      <c r="D122" s="13"/>
      <c r="F122" s="4" t="s">
        <v>194</v>
      </c>
      <c r="G122" s="4" t="s">
        <v>195</v>
      </c>
      <c r="H122" s="9">
        <v>159</v>
      </c>
      <c r="I122" s="13">
        <f>SUM(H122)</f>
        <v>159</v>
      </c>
      <c r="K122" s="4"/>
      <c r="L122" s="18"/>
      <c r="M122" s="9"/>
      <c r="N122" s="9"/>
    </row>
    <row r="123" spans="1:14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2.75">
      <c r="A124" s="20" t="s">
        <v>196</v>
      </c>
      <c r="N124" s="13">
        <v>134836</v>
      </c>
    </row>
    <row r="125" ht="12.75">
      <c r="N125" s="8"/>
    </row>
    <row r="126" spans="1:14" ht="12.75">
      <c r="A126" s="25" t="s">
        <v>205</v>
      </c>
      <c r="N126" s="8"/>
    </row>
    <row r="127" spans="11:14" ht="12.75">
      <c r="K127" s="21"/>
      <c r="N127" s="8"/>
    </row>
    <row r="128" ht="12.75">
      <c r="K128" s="8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portrait" paperSize="9" scale="45" r:id="rId1"/>
  <ignoredErrors>
    <ignoredError sqref="B5:B8 B16 B71:B74 G75 G88 L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CARELLI Marina</cp:lastModifiedBy>
  <cp:lastPrinted>2012-12-27T08:58:46Z</cp:lastPrinted>
  <dcterms:created xsi:type="dcterms:W3CDTF">2011-09-22T09:25:43Z</dcterms:created>
  <dcterms:modified xsi:type="dcterms:W3CDTF">2012-12-27T08:58:49Z</dcterms:modified>
  <cp:category/>
  <cp:version/>
  <cp:contentType/>
  <cp:contentStatus/>
</cp:coreProperties>
</file>