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8445" activeTab="0"/>
  </bookViews>
  <sheets>
    <sheet name="17.8" sheetId="1" r:id="rId1"/>
  </sheets>
  <definedNames/>
  <calcPr fullCalcOnLoad="1"/>
</workbook>
</file>

<file path=xl/sharedStrings.xml><?xml version="1.0" encoding="utf-8"?>
<sst xmlns="http://schemas.openxmlformats.org/spreadsheetml/2006/main" count="260" uniqueCount="209">
  <si>
    <t>Fabbrica</t>
  </si>
  <si>
    <t>Tipo</t>
  </si>
  <si>
    <t>FIAT</t>
  </si>
  <si>
    <t>GRANDE PUNTO</t>
  </si>
  <si>
    <t>PANDA</t>
  </si>
  <si>
    <t>BRAVO</t>
  </si>
  <si>
    <t>STILO</t>
  </si>
  <si>
    <t>ALFA ROMEO</t>
  </si>
  <si>
    <t>159</t>
  </si>
  <si>
    <t>VOLKSWAGEN</t>
  </si>
  <si>
    <t>GOLF</t>
  </si>
  <si>
    <t>147</t>
  </si>
  <si>
    <t>SEICENTO</t>
  </si>
  <si>
    <t>CROMA</t>
  </si>
  <si>
    <t>PUNTO</t>
  </si>
  <si>
    <t>POLO</t>
  </si>
  <si>
    <t>LANCIA</t>
  </si>
  <si>
    <t>YPSILON</t>
  </si>
  <si>
    <t>FORD</t>
  </si>
  <si>
    <t>FOCUS</t>
  </si>
  <si>
    <t>Y</t>
  </si>
  <si>
    <t>ALTRI TIPI</t>
  </si>
  <si>
    <t>RENAULT</t>
  </si>
  <si>
    <t>CLIO</t>
  </si>
  <si>
    <t>OPEL</t>
  </si>
  <si>
    <t>ASTRA</t>
  </si>
  <si>
    <t>AUDI</t>
  </si>
  <si>
    <t>A4</t>
  </si>
  <si>
    <t>CORSA</t>
  </si>
  <si>
    <t>FIESTA</t>
  </si>
  <si>
    <t>MEGANE</t>
  </si>
  <si>
    <t>TOYOTA</t>
  </si>
  <si>
    <t>COROLLA</t>
  </si>
  <si>
    <t>SKODA</t>
  </si>
  <si>
    <t>FABIA</t>
  </si>
  <si>
    <t>IDEA</t>
  </si>
  <si>
    <t>PEUGEOT</t>
  </si>
  <si>
    <t>206</t>
  </si>
  <si>
    <t>SEAT</t>
  </si>
  <si>
    <t>IBIZA</t>
  </si>
  <si>
    <t>MERCEDES</t>
  </si>
  <si>
    <t>BMW</t>
  </si>
  <si>
    <t>SERIE 3</t>
  </si>
  <si>
    <t>MULTIPLA</t>
  </si>
  <si>
    <t>NON DISPONIBILE</t>
  </si>
  <si>
    <t>HYUNDAI</t>
  </si>
  <si>
    <t>UNO</t>
  </si>
  <si>
    <t>VOLVO</t>
  </si>
  <si>
    <t>500</t>
  </si>
  <si>
    <t>307</t>
  </si>
  <si>
    <t>CINQUECENTO</t>
  </si>
  <si>
    <t>106</t>
  </si>
  <si>
    <t>CITROEN</t>
  </si>
  <si>
    <t>SUZUKI</t>
  </si>
  <si>
    <t>ROVER</t>
  </si>
  <si>
    <t>156</t>
  </si>
  <si>
    <t>DOBLO'</t>
  </si>
  <si>
    <t>ESCORT</t>
  </si>
  <si>
    <t>A3</t>
  </si>
  <si>
    <t>XSARA</t>
  </si>
  <si>
    <t>SAXO</t>
  </si>
  <si>
    <t>LYBRA</t>
  </si>
  <si>
    <t>RAV4</t>
  </si>
  <si>
    <t>MAREA</t>
  </si>
  <si>
    <t>NISSAN</t>
  </si>
  <si>
    <t>A6</t>
  </si>
  <si>
    <t>PASSAT</t>
  </si>
  <si>
    <t>DAIHATSU</t>
  </si>
  <si>
    <t>SEDICI</t>
  </si>
  <si>
    <t>MICRA</t>
  </si>
  <si>
    <t>YARIS</t>
  </si>
  <si>
    <t>A</t>
  </si>
  <si>
    <t>GT</t>
  </si>
  <si>
    <t>MITSUBISHI</t>
  </si>
  <si>
    <t>KIA</t>
  </si>
  <si>
    <t>DUCATO</t>
  </si>
  <si>
    <t>PHEDRA</t>
  </si>
  <si>
    <t>TERIOS</t>
  </si>
  <si>
    <t>C</t>
  </si>
  <si>
    <t>MONDEO</t>
  </si>
  <si>
    <t>SERIE 5</t>
  </si>
  <si>
    <t>DAEWOO</t>
  </si>
  <si>
    <t>C4</t>
  </si>
  <si>
    <t>ZAFIRA</t>
  </si>
  <si>
    <t>VITARA</t>
  </si>
  <si>
    <t>TIPO</t>
  </si>
  <si>
    <t>MUSA</t>
  </si>
  <si>
    <t>DELTA</t>
  </si>
  <si>
    <t>C3</t>
  </si>
  <si>
    <t>LAND ROVER</t>
  </si>
  <si>
    <t>KANGOO</t>
  </si>
  <si>
    <t>AX</t>
  </si>
  <si>
    <t>FELICIA</t>
  </si>
  <si>
    <t>145</t>
  </si>
  <si>
    <t>KA</t>
  </si>
  <si>
    <t>SUBARU</t>
  </si>
  <si>
    <t>MAZDA</t>
  </si>
  <si>
    <t>MERIVA</t>
  </si>
  <si>
    <t>BRERA</t>
  </si>
  <si>
    <t>NON IDENTIFICATO</t>
  </si>
  <si>
    <t>E</t>
  </si>
  <si>
    <t>AVENSIS</t>
  </si>
  <si>
    <t>BERLINGO</t>
  </si>
  <si>
    <t>IGNIS</t>
  </si>
  <si>
    <t>PAJERO</t>
  </si>
  <si>
    <t>207</t>
  </si>
  <si>
    <t>OCTAVIA</t>
  </si>
  <si>
    <t>AUTOBIANCHI</t>
  </si>
  <si>
    <t>Y10</t>
  </si>
  <si>
    <t>80</t>
  </si>
  <si>
    <t>306</t>
  </si>
  <si>
    <t>BRAVA</t>
  </si>
  <si>
    <t>FREELANDER</t>
  </si>
  <si>
    <t>TWINGO</t>
  </si>
  <si>
    <t>166</t>
  </si>
  <si>
    <t>PALIO</t>
  </si>
  <si>
    <t>JUSTY</t>
  </si>
  <si>
    <t>VECTRA</t>
  </si>
  <si>
    <t>AYGO</t>
  </si>
  <si>
    <t>THESIS</t>
  </si>
  <si>
    <t>C2</t>
  </si>
  <si>
    <t>INNOCENTI</t>
  </si>
  <si>
    <t>SCUDO</t>
  </si>
  <si>
    <t>R5</t>
  </si>
  <si>
    <t>WAGON-R+</t>
  </si>
  <si>
    <t>MATIZ</t>
  </si>
  <si>
    <t>ULYSSE</t>
  </si>
  <si>
    <t>CHEVROLET</t>
  </si>
  <si>
    <t>126</t>
  </si>
  <si>
    <t>SWIFT</t>
  </si>
  <si>
    <t>SAMURAI</t>
  </si>
  <si>
    <t>205</t>
  </si>
  <si>
    <t>HONDA</t>
  </si>
  <si>
    <t>CIVIC</t>
  </si>
  <si>
    <t>CHRYSLER</t>
  </si>
  <si>
    <t>VOYAGER</t>
  </si>
  <si>
    <t>MEGANE SCENIC</t>
  </si>
  <si>
    <t>1200</t>
  </si>
  <si>
    <t>DEDRA</t>
  </si>
  <si>
    <t>AGILA</t>
  </si>
  <si>
    <t>GRAND VITARA</t>
  </si>
  <si>
    <t>SERIE 1</t>
  </si>
  <si>
    <t>TEMPRA</t>
  </si>
  <si>
    <t>SPIDER</t>
  </si>
  <si>
    <t>CORDOBA</t>
  </si>
  <si>
    <t>X3</t>
  </si>
  <si>
    <t>107</t>
  </si>
  <si>
    <t>MINI</t>
  </si>
  <si>
    <t>406</t>
  </si>
  <si>
    <t>33</t>
  </si>
  <si>
    <t>JAZZ</t>
  </si>
  <si>
    <t>A112</t>
  </si>
  <si>
    <t>JIMNY</t>
  </si>
  <si>
    <t>GALAXY</t>
  </si>
  <si>
    <t>IMPREZA</t>
  </si>
  <si>
    <t>XSARA PICASSO</t>
  </si>
  <si>
    <t>ATOS PRIME</t>
  </si>
  <si>
    <t>LEON</t>
  </si>
  <si>
    <t>TOURAN</t>
  </si>
  <si>
    <t>ZX</t>
  </si>
  <si>
    <t>R19</t>
  </si>
  <si>
    <t>FUSION</t>
  </si>
  <si>
    <t>LAGUNA</t>
  </si>
  <si>
    <t>MARBELLA</t>
  </si>
  <si>
    <t>ML</t>
  </si>
  <si>
    <t>COLT</t>
  </si>
  <si>
    <t>ESPACE</t>
  </si>
  <si>
    <t>PRIMERA</t>
  </si>
  <si>
    <t>SAAB</t>
  </si>
  <si>
    <t>RITMO</t>
  </si>
  <si>
    <t>V50</t>
  </si>
  <si>
    <t>127</t>
  </si>
  <si>
    <t>B</t>
  </si>
  <si>
    <t>TUCSON</t>
  </si>
  <si>
    <t>TOUAREG</t>
  </si>
  <si>
    <t>JAGUAR</t>
  </si>
  <si>
    <t>S-MAX</t>
  </si>
  <si>
    <t>C1</t>
  </si>
  <si>
    <t>X5</t>
  </si>
  <si>
    <t>JEEP</t>
  </si>
  <si>
    <t>GRAND CHEROKEE</t>
  </si>
  <si>
    <t>TIGRA</t>
  </si>
  <si>
    <t>FORESTER</t>
  </si>
  <si>
    <t>SMART</t>
  </si>
  <si>
    <t>FORTWO</t>
  </si>
  <si>
    <t>LAND CRUISER</t>
  </si>
  <si>
    <t>CR-V</t>
  </si>
  <si>
    <t>146</t>
  </si>
  <si>
    <t>C5</t>
  </si>
  <si>
    <t>SPACE-STAR</t>
  </si>
  <si>
    <t>PORSCHE</t>
  </si>
  <si>
    <t>911</t>
  </si>
  <si>
    <t>SIRION</t>
  </si>
  <si>
    <t>CHEROKEE</t>
  </si>
  <si>
    <t>LUPO</t>
  </si>
  <si>
    <t>AROSA</t>
  </si>
  <si>
    <t>KADETT</t>
  </si>
  <si>
    <t>155</t>
  </si>
  <si>
    <t>200</t>
  </si>
  <si>
    <t>DEFENDER 130</t>
  </si>
  <si>
    <t>128</t>
  </si>
  <si>
    <t>K</t>
  </si>
  <si>
    <t>SANTA FE</t>
  </si>
  <si>
    <t>ALTRE FABBRICHE</t>
  </si>
  <si>
    <t>N° veicoli</t>
  </si>
  <si>
    <t>Totale</t>
  </si>
  <si>
    <t>TOTALE GENERALE</t>
  </si>
  <si>
    <r>
      <t>Fonte:</t>
    </r>
    <r>
      <rPr>
        <sz val="7"/>
        <rFont val="Arial"/>
        <family val="2"/>
      </rPr>
      <t xml:space="preserve"> ACI</t>
    </r>
  </si>
  <si>
    <t>Tavola 17.8 - Parco veicolare: autovetture per fabbrica e tipo - Valle d'Aosta - Anno 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</si>
</sst>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;[Red]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h\.mm\.ss"/>
    <numFmt numFmtId="181" formatCode="[$-410]dddd\ d\ mmmm\ yyyy"/>
    <numFmt numFmtId="182" formatCode="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170" fontId="2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41" fontId="20" fillId="0" borderId="0" xfId="46" applyFont="1" applyFill="1" applyAlignment="1">
      <alignment horizontal="right"/>
    </xf>
    <xf numFmtId="41" fontId="23" fillId="0" borderId="0" xfId="46" applyFont="1" applyFill="1" applyAlignment="1">
      <alignment horizontal="right"/>
    </xf>
    <xf numFmtId="41" fontId="0" fillId="0" borderId="0" xfId="0" applyNumberFormat="1" applyAlignment="1">
      <alignment/>
    </xf>
    <xf numFmtId="41" fontId="22" fillId="0" borderId="0" xfId="46" applyFont="1" applyFill="1" applyAlignment="1">
      <alignment horizontal="right"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170" fontId="21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1" fontId="20" fillId="0" borderId="11" xfId="46" applyFont="1" applyFill="1" applyBorder="1" applyAlignment="1">
      <alignment horizontal="center" vertical="center"/>
    </xf>
    <xf numFmtId="41" fontId="20" fillId="0" borderId="10" xfId="46" applyFont="1" applyFill="1" applyBorder="1" applyAlignment="1">
      <alignment horizontal="center" vertical="center"/>
    </xf>
    <xf numFmtId="41" fontId="20" fillId="0" borderId="11" xfId="46" applyFont="1" applyBorder="1" applyAlignment="1">
      <alignment horizontal="center" vertical="center" wrapText="1"/>
    </xf>
    <xf numFmtId="41" fontId="20" fillId="0" borderId="10" xfId="46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3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4.57421875" style="0" customWidth="1"/>
    <col min="3" max="3" width="8.8515625" style="2" bestFit="1" customWidth="1"/>
    <col min="4" max="4" width="9.00390625" style="0" bestFit="1" customWidth="1"/>
    <col min="5" max="5" width="3.28125" style="0" customWidth="1"/>
    <col min="6" max="6" width="11.421875" style="0" bestFit="1" customWidth="1"/>
    <col min="7" max="7" width="15.7109375" style="0" bestFit="1" customWidth="1"/>
    <col min="8" max="8" width="8.8515625" style="0" bestFit="1" customWidth="1"/>
    <col min="9" max="9" width="8.421875" style="0" bestFit="1" customWidth="1"/>
    <col min="10" max="10" width="3.28125" style="0" customWidth="1"/>
    <col min="11" max="11" width="16.00390625" style="0" bestFit="1" customWidth="1"/>
    <col min="12" max="12" width="14.57421875" style="0" bestFit="1" customWidth="1"/>
    <col min="13" max="13" width="8.8515625" style="0" bestFit="1" customWidth="1"/>
    <col min="14" max="14" width="10.140625" style="0" bestFit="1" customWidth="1"/>
  </cols>
  <sheetData>
    <row r="1" spans="1:6" ht="12.75">
      <c r="A1" s="4" t="s">
        <v>208</v>
      </c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14" ht="12.75">
      <c r="A3" s="14" t="s">
        <v>0</v>
      </c>
      <c r="B3" s="16" t="s">
        <v>1</v>
      </c>
      <c r="C3" s="14" t="s">
        <v>204</v>
      </c>
      <c r="D3" s="14" t="s">
        <v>205</v>
      </c>
      <c r="E3" s="4"/>
      <c r="F3" s="14" t="s">
        <v>0</v>
      </c>
      <c r="G3" s="16" t="s">
        <v>1</v>
      </c>
      <c r="H3" s="14" t="s">
        <v>204</v>
      </c>
      <c r="I3" s="14" t="s">
        <v>205</v>
      </c>
      <c r="K3" s="14" t="s">
        <v>0</v>
      </c>
      <c r="L3" s="16" t="s">
        <v>1</v>
      </c>
      <c r="M3" s="14" t="s">
        <v>204</v>
      </c>
      <c r="N3" s="14" t="s">
        <v>205</v>
      </c>
    </row>
    <row r="4" spans="1:14" ht="12.75">
      <c r="A4" s="15"/>
      <c r="B4" s="17"/>
      <c r="C4" s="15"/>
      <c r="D4" s="15"/>
      <c r="E4" s="4"/>
      <c r="F4" s="15"/>
      <c r="G4" s="17"/>
      <c r="H4" s="15"/>
      <c r="I4" s="15"/>
      <c r="K4" s="15"/>
      <c r="L4" s="17"/>
      <c r="M4" s="15"/>
      <c r="N4" s="15"/>
    </row>
    <row r="5" spans="1:2" ht="12.75">
      <c r="A5" s="1"/>
      <c r="B5" s="1"/>
    </row>
    <row r="6" spans="1:13" ht="14.25" customHeight="1">
      <c r="A6" s="5" t="s">
        <v>7</v>
      </c>
      <c r="B6" s="5" t="s">
        <v>93</v>
      </c>
      <c r="C6" s="6">
        <v>277</v>
      </c>
      <c r="F6" s="5" t="s">
        <v>18</v>
      </c>
      <c r="G6" s="5" t="s">
        <v>57</v>
      </c>
      <c r="H6" s="6">
        <v>521</v>
      </c>
      <c r="K6" s="5" t="s">
        <v>190</v>
      </c>
      <c r="L6" s="5" t="s">
        <v>191</v>
      </c>
      <c r="M6" s="6">
        <v>111</v>
      </c>
    </row>
    <row r="7" spans="1:14" ht="14.25" customHeight="1">
      <c r="A7" s="5"/>
      <c r="B7" s="5" t="s">
        <v>187</v>
      </c>
      <c r="C7" s="6">
        <v>112</v>
      </c>
      <c r="F7" s="5"/>
      <c r="G7" s="5" t="s">
        <v>29</v>
      </c>
      <c r="H7" s="6">
        <v>2510</v>
      </c>
      <c r="I7" s="8"/>
      <c r="N7" s="7">
        <f>M6</f>
        <v>111</v>
      </c>
    </row>
    <row r="8" spans="1:14" ht="14.25" customHeight="1">
      <c r="A8" s="5"/>
      <c r="B8" s="5" t="s">
        <v>11</v>
      </c>
      <c r="C8" s="6">
        <f>320+1590+510</f>
        <v>2420</v>
      </c>
      <c r="F8" s="5"/>
      <c r="G8" s="5" t="s">
        <v>19</v>
      </c>
      <c r="H8" s="6">
        <v>1796</v>
      </c>
      <c r="I8" s="8"/>
      <c r="K8" s="5" t="s">
        <v>22</v>
      </c>
      <c r="L8" s="5" t="s">
        <v>23</v>
      </c>
      <c r="M8" s="6">
        <v>1350</v>
      </c>
      <c r="N8" s="8"/>
    </row>
    <row r="9" spans="1:13" ht="14.25" customHeight="1">
      <c r="A9" s="5"/>
      <c r="B9" s="5" t="s">
        <v>197</v>
      </c>
      <c r="C9" s="6">
        <v>107</v>
      </c>
      <c r="F9" s="5"/>
      <c r="G9" s="5" t="s">
        <v>161</v>
      </c>
      <c r="H9" s="6">
        <v>147</v>
      </c>
      <c r="K9" s="5"/>
      <c r="L9" s="5" t="s">
        <v>166</v>
      </c>
      <c r="M9" s="6">
        <v>142</v>
      </c>
    </row>
    <row r="10" spans="1:13" ht="14.25" customHeight="1">
      <c r="A10" s="5"/>
      <c r="B10" s="5" t="s">
        <v>55</v>
      </c>
      <c r="C10" s="6">
        <f>207+110+158+113+122+527</f>
        <v>1237</v>
      </c>
      <c r="F10" s="5"/>
      <c r="G10" s="5" t="s">
        <v>153</v>
      </c>
      <c r="H10" s="6">
        <v>151</v>
      </c>
      <c r="K10" s="5"/>
      <c r="L10" s="5" t="s">
        <v>90</v>
      </c>
      <c r="M10" s="6">
        <v>281</v>
      </c>
    </row>
    <row r="11" spans="1:13" ht="14.25" customHeight="1">
      <c r="A11" s="5"/>
      <c r="B11" s="5" t="s">
        <v>8</v>
      </c>
      <c r="C11" s="6">
        <f>245+1208+335+1636+284+259+200+107+338+141</f>
        <v>4753</v>
      </c>
      <c r="F11" s="5"/>
      <c r="G11" s="5" t="s">
        <v>94</v>
      </c>
      <c r="H11" s="6">
        <f>276+115</f>
        <v>391</v>
      </c>
      <c r="K11" s="5"/>
      <c r="L11" s="5" t="s">
        <v>162</v>
      </c>
      <c r="M11" s="6">
        <v>147</v>
      </c>
    </row>
    <row r="12" spans="1:14" ht="14.25" customHeight="1">
      <c r="A12" s="5"/>
      <c r="B12" s="5" t="s">
        <v>114</v>
      </c>
      <c r="C12" s="6">
        <f>173+229</f>
        <v>402</v>
      </c>
      <c r="F12" s="5"/>
      <c r="G12" s="5" t="s">
        <v>79</v>
      </c>
      <c r="H12" s="6">
        <v>329</v>
      </c>
      <c r="K12" s="5"/>
      <c r="L12" s="5" t="s">
        <v>30</v>
      </c>
      <c r="M12" s="6">
        <v>1277</v>
      </c>
      <c r="N12" s="8"/>
    </row>
    <row r="13" spans="1:13" ht="14.25" customHeight="1">
      <c r="A13" s="5"/>
      <c r="B13" s="5" t="s">
        <v>149</v>
      </c>
      <c r="C13" s="6">
        <v>154</v>
      </c>
      <c r="F13" s="5"/>
      <c r="G13" s="5" t="s">
        <v>176</v>
      </c>
      <c r="H13" s="6">
        <v>121</v>
      </c>
      <c r="K13" s="5"/>
      <c r="L13" s="5" t="s">
        <v>136</v>
      </c>
      <c r="M13" s="6">
        <v>175</v>
      </c>
    </row>
    <row r="14" spans="1:13" ht="14.25" customHeight="1">
      <c r="A14" s="5"/>
      <c r="B14" s="5" t="s">
        <v>98</v>
      </c>
      <c r="C14" s="6">
        <f>268+119</f>
        <v>387</v>
      </c>
      <c r="F14" s="5"/>
      <c r="G14" s="5" t="s">
        <v>21</v>
      </c>
      <c r="H14" s="6">
        <v>394</v>
      </c>
      <c r="K14" s="5"/>
      <c r="L14" s="5" t="s">
        <v>160</v>
      </c>
      <c r="M14" s="6">
        <v>148</v>
      </c>
    </row>
    <row r="15" spans="1:13" ht="14.25" customHeight="1">
      <c r="A15" s="5"/>
      <c r="B15" s="5" t="s">
        <v>72</v>
      </c>
      <c r="C15" s="6">
        <v>390</v>
      </c>
      <c r="F15" s="5"/>
      <c r="G15" s="5" t="s">
        <v>44</v>
      </c>
      <c r="H15" s="6">
        <v>166</v>
      </c>
      <c r="K15" s="5"/>
      <c r="L15" s="5" t="s">
        <v>123</v>
      </c>
      <c r="M15" s="6">
        <v>205</v>
      </c>
    </row>
    <row r="16" spans="1:13" ht="14.25" customHeight="1">
      <c r="A16" s="5"/>
      <c r="B16" s="5" t="s">
        <v>143</v>
      </c>
      <c r="C16" s="6">
        <v>160</v>
      </c>
      <c r="F16" s="5"/>
      <c r="H16" s="2"/>
      <c r="I16" s="7">
        <f>SUM(H6:H15)</f>
        <v>6526</v>
      </c>
      <c r="K16" s="5"/>
      <c r="L16" s="5" t="s">
        <v>113</v>
      </c>
      <c r="M16" s="6">
        <f>231+117</f>
        <v>348</v>
      </c>
    </row>
    <row r="17" spans="1:13" ht="14.25" customHeight="1">
      <c r="A17" s="5"/>
      <c r="B17" s="5" t="s">
        <v>21</v>
      </c>
      <c r="C17" s="6">
        <v>592</v>
      </c>
      <c r="F17" s="5" t="s">
        <v>132</v>
      </c>
      <c r="G17" s="5" t="s">
        <v>133</v>
      </c>
      <c r="H17" s="6">
        <v>178</v>
      </c>
      <c r="K17" s="5"/>
      <c r="L17" s="5" t="s">
        <v>21</v>
      </c>
      <c r="M17" s="6">
        <v>695</v>
      </c>
    </row>
    <row r="18" spans="1:14" ht="14.25" customHeight="1">
      <c r="A18" s="5"/>
      <c r="B18" s="5" t="s">
        <v>44</v>
      </c>
      <c r="C18" s="6">
        <v>125</v>
      </c>
      <c r="F18" s="5"/>
      <c r="G18" s="5" t="s">
        <v>186</v>
      </c>
      <c r="H18" s="6">
        <v>115</v>
      </c>
      <c r="K18" s="5"/>
      <c r="M18" s="2"/>
      <c r="N18" s="7">
        <f>SUM(M8:M17)</f>
        <v>4768</v>
      </c>
    </row>
    <row r="19" spans="4:14" ht="14.25" customHeight="1">
      <c r="D19" s="7">
        <f>SUM(C6:C18)</f>
        <v>11116</v>
      </c>
      <c r="F19" s="5"/>
      <c r="G19" s="5" t="s">
        <v>150</v>
      </c>
      <c r="H19" s="6">
        <v>154</v>
      </c>
      <c r="K19" s="5" t="s">
        <v>54</v>
      </c>
      <c r="L19" s="5" t="s">
        <v>21</v>
      </c>
      <c r="M19" s="6">
        <v>548</v>
      </c>
      <c r="N19" s="7">
        <f>M19</f>
        <v>548</v>
      </c>
    </row>
    <row r="20" spans="1:8" ht="14.25" customHeight="1">
      <c r="A20" s="5" t="s">
        <v>26</v>
      </c>
      <c r="B20" s="5" t="s">
        <v>109</v>
      </c>
      <c r="C20" s="6">
        <v>239</v>
      </c>
      <c r="F20" s="5"/>
      <c r="G20" s="5" t="s">
        <v>21</v>
      </c>
      <c r="H20" s="6">
        <v>180</v>
      </c>
    </row>
    <row r="21" spans="1:14" ht="14.25" customHeight="1">
      <c r="A21" s="5"/>
      <c r="B21" s="5" t="s">
        <v>58</v>
      </c>
      <c r="C21" s="6">
        <f>105+380+501</f>
        <v>986</v>
      </c>
      <c r="F21" s="5"/>
      <c r="H21" s="2"/>
      <c r="I21" s="7">
        <f>SUM(H17:H20)</f>
        <v>627</v>
      </c>
      <c r="K21" s="5" t="s">
        <v>168</v>
      </c>
      <c r="L21" s="5" t="s">
        <v>21</v>
      </c>
      <c r="M21" s="6">
        <v>141</v>
      </c>
      <c r="N21" s="7">
        <f>M21</f>
        <v>141</v>
      </c>
    </row>
    <row r="22" spans="1:8" ht="14.25" customHeight="1">
      <c r="A22" s="5"/>
      <c r="B22" s="5" t="s">
        <v>27</v>
      </c>
      <c r="C22" s="6">
        <f>185+249+573+918</f>
        <v>1925</v>
      </c>
      <c r="F22" s="5" t="s">
        <v>45</v>
      </c>
      <c r="G22" s="5" t="s">
        <v>156</v>
      </c>
      <c r="H22" s="6">
        <v>150</v>
      </c>
    </row>
    <row r="23" spans="1:13" ht="14.25" customHeight="1">
      <c r="A23" s="5"/>
      <c r="B23" s="5" t="s">
        <v>65</v>
      </c>
      <c r="C23" s="6">
        <f>148+425</f>
        <v>573</v>
      </c>
      <c r="F23" s="5"/>
      <c r="G23" s="5" t="s">
        <v>202</v>
      </c>
      <c r="H23" s="6">
        <v>100</v>
      </c>
      <c r="K23" s="5" t="s">
        <v>38</v>
      </c>
      <c r="L23" s="5" t="s">
        <v>195</v>
      </c>
      <c r="M23" s="6">
        <v>109</v>
      </c>
    </row>
    <row r="24" spans="1:13" ht="14.25" customHeight="1">
      <c r="A24" s="5"/>
      <c r="B24" s="5" t="s">
        <v>21</v>
      </c>
      <c r="C24" s="6">
        <v>517</v>
      </c>
      <c r="F24" s="5"/>
      <c r="G24" s="5" t="s">
        <v>173</v>
      </c>
      <c r="H24" s="6">
        <v>133</v>
      </c>
      <c r="K24" s="5"/>
      <c r="L24" s="5" t="s">
        <v>144</v>
      </c>
      <c r="M24" s="6">
        <v>159</v>
      </c>
    </row>
    <row r="25" spans="1:13" ht="14.25" customHeight="1">
      <c r="A25" s="5"/>
      <c r="B25" s="5" t="s">
        <v>44</v>
      </c>
      <c r="C25" s="6">
        <v>204</v>
      </c>
      <c r="F25" s="5"/>
      <c r="G25" s="5" t="s">
        <v>21</v>
      </c>
      <c r="H25" s="6">
        <v>606</v>
      </c>
      <c r="K25" s="5"/>
      <c r="L25" s="5" t="s">
        <v>39</v>
      </c>
      <c r="M25" s="6">
        <v>763</v>
      </c>
    </row>
    <row r="26" spans="1:13" ht="14.25" customHeight="1">
      <c r="A26" s="5"/>
      <c r="B26" s="5"/>
      <c r="C26" s="6"/>
      <c r="D26" s="7">
        <f>SUM(C20:C25)</f>
        <v>4444</v>
      </c>
      <c r="F26" s="5"/>
      <c r="G26" s="5"/>
      <c r="H26" s="6"/>
      <c r="I26" s="7">
        <f>SUM(H22:H25)</f>
        <v>989</v>
      </c>
      <c r="K26" s="5"/>
      <c r="L26" s="5" t="s">
        <v>157</v>
      </c>
      <c r="M26" s="6">
        <v>149</v>
      </c>
    </row>
    <row r="27" spans="1:13" ht="14.25" customHeight="1">
      <c r="A27" s="5" t="s">
        <v>107</v>
      </c>
      <c r="B27" s="5" t="s">
        <v>151</v>
      </c>
      <c r="C27" s="6">
        <v>153</v>
      </c>
      <c r="F27" s="5" t="s">
        <v>121</v>
      </c>
      <c r="G27" s="5" t="s">
        <v>21</v>
      </c>
      <c r="H27" s="6">
        <v>207</v>
      </c>
      <c r="I27" s="7">
        <f>H27</f>
        <v>207</v>
      </c>
      <c r="K27" s="5"/>
      <c r="L27" s="5" t="s">
        <v>163</v>
      </c>
      <c r="M27" s="6">
        <v>145</v>
      </c>
    </row>
    <row r="28" spans="1:13" ht="14.25" customHeight="1">
      <c r="A28" s="5"/>
      <c r="B28" s="5" t="s">
        <v>108</v>
      </c>
      <c r="C28" s="6">
        <f>183+141+244</f>
        <v>568</v>
      </c>
      <c r="K28" s="5"/>
      <c r="L28" s="5" t="s">
        <v>21</v>
      </c>
      <c r="M28" s="6">
        <v>349</v>
      </c>
    </row>
    <row r="29" spans="1:14" ht="14.25" customHeight="1">
      <c r="A29" s="5"/>
      <c r="B29" s="5"/>
      <c r="C29" s="6"/>
      <c r="D29" s="7">
        <f>SUM(C27:C28)</f>
        <v>721</v>
      </c>
      <c r="F29" s="5" t="s">
        <v>175</v>
      </c>
      <c r="G29" s="5" t="s">
        <v>21</v>
      </c>
      <c r="H29" s="6">
        <v>124</v>
      </c>
      <c r="I29" s="7">
        <f>H29</f>
        <v>124</v>
      </c>
      <c r="K29" s="5"/>
      <c r="M29" s="2"/>
      <c r="N29" s="7">
        <f>SUM(M23:M28)</f>
        <v>1674</v>
      </c>
    </row>
    <row r="30" spans="1:13" ht="14.25" customHeight="1">
      <c r="A30" s="5" t="s">
        <v>41</v>
      </c>
      <c r="B30" s="5" t="s">
        <v>141</v>
      </c>
      <c r="C30" s="6">
        <v>162</v>
      </c>
      <c r="F30" s="5" t="s">
        <v>179</v>
      </c>
      <c r="G30" s="5" t="s">
        <v>193</v>
      </c>
      <c r="H30" s="6">
        <v>110</v>
      </c>
      <c r="K30" s="5" t="s">
        <v>33</v>
      </c>
      <c r="L30" s="5" t="s">
        <v>34</v>
      </c>
      <c r="M30" s="6">
        <f>152+787</f>
        <v>939</v>
      </c>
    </row>
    <row r="31" spans="1:13" ht="14.25" customHeight="1">
      <c r="A31" s="5"/>
      <c r="B31" s="5" t="s">
        <v>42</v>
      </c>
      <c r="C31" s="6">
        <f>229+239+639</f>
        <v>1107</v>
      </c>
      <c r="F31" s="5"/>
      <c r="G31" s="5" t="s">
        <v>180</v>
      </c>
      <c r="H31" s="6">
        <v>118</v>
      </c>
      <c r="K31" s="5"/>
      <c r="L31" s="5" t="s">
        <v>92</v>
      </c>
      <c r="M31" s="6">
        <v>278</v>
      </c>
    </row>
    <row r="32" spans="1:14" ht="14.25" customHeight="1">
      <c r="A32" s="5"/>
      <c r="B32" s="5" t="s">
        <v>80</v>
      </c>
      <c r="C32" s="6">
        <v>324</v>
      </c>
      <c r="F32" s="5"/>
      <c r="G32" s="5"/>
      <c r="H32" s="6"/>
      <c r="I32" s="7">
        <f>SUM(H30:H31)</f>
        <v>228</v>
      </c>
      <c r="K32" s="5"/>
      <c r="L32" s="5" t="s">
        <v>106</v>
      </c>
      <c r="M32" s="6">
        <v>514</v>
      </c>
      <c r="N32" s="8"/>
    </row>
    <row r="33" spans="1:13" ht="14.25" customHeight="1">
      <c r="A33" s="5"/>
      <c r="B33" s="5" t="s">
        <v>145</v>
      </c>
      <c r="C33" s="6">
        <f>158+112</f>
        <v>270</v>
      </c>
      <c r="F33" s="5" t="s">
        <v>74</v>
      </c>
      <c r="G33" s="5" t="s">
        <v>21</v>
      </c>
      <c r="H33" s="6">
        <v>378</v>
      </c>
      <c r="K33" s="5"/>
      <c r="L33" s="5" t="s">
        <v>44</v>
      </c>
      <c r="M33" s="6">
        <v>102</v>
      </c>
    </row>
    <row r="34" spans="1:14" ht="14.25" customHeight="1">
      <c r="A34" s="5"/>
      <c r="B34" s="5" t="s">
        <v>178</v>
      </c>
      <c r="C34" s="6">
        <v>118</v>
      </c>
      <c r="I34" s="7">
        <f>H33</f>
        <v>378</v>
      </c>
      <c r="K34" s="5"/>
      <c r="L34" s="5"/>
      <c r="M34" s="6"/>
      <c r="N34" s="7">
        <f>SUM(M30:M33)</f>
        <v>1833</v>
      </c>
    </row>
    <row r="35" spans="1:13" ht="14.25" customHeight="1">
      <c r="A35" s="5"/>
      <c r="B35" s="5" t="s">
        <v>21</v>
      </c>
      <c r="C35" s="6">
        <v>179</v>
      </c>
      <c r="F35" s="5" t="s">
        <v>16</v>
      </c>
      <c r="G35" s="5" t="s">
        <v>138</v>
      </c>
      <c r="H35" s="6">
        <v>168</v>
      </c>
      <c r="K35" s="5" t="s">
        <v>183</v>
      </c>
      <c r="L35" s="5" t="s">
        <v>184</v>
      </c>
      <c r="M35" s="6">
        <v>117</v>
      </c>
    </row>
    <row r="36" spans="1:13" ht="14.25" customHeight="1">
      <c r="A36" s="5"/>
      <c r="B36" s="5"/>
      <c r="C36" s="6"/>
      <c r="D36" s="7">
        <f>SUM(C30:C35)</f>
        <v>2160</v>
      </c>
      <c r="F36" s="5"/>
      <c r="G36" s="5" t="s">
        <v>87</v>
      </c>
      <c r="H36" s="6">
        <v>289</v>
      </c>
      <c r="K36" s="5"/>
      <c r="L36" s="5" t="s">
        <v>21</v>
      </c>
      <c r="M36" s="6">
        <v>107</v>
      </c>
    </row>
    <row r="37" spans="1:14" ht="14.25" customHeight="1">
      <c r="A37" s="5" t="s">
        <v>127</v>
      </c>
      <c r="B37" s="5" t="s">
        <v>125</v>
      </c>
      <c r="C37" s="6">
        <v>119</v>
      </c>
      <c r="F37" s="5"/>
      <c r="G37" s="5" t="s">
        <v>201</v>
      </c>
      <c r="H37" s="6">
        <v>101</v>
      </c>
      <c r="K37" s="5"/>
      <c r="M37" s="2"/>
      <c r="N37" s="7">
        <f>SUM(M35:M36)</f>
        <v>224</v>
      </c>
    </row>
    <row r="38" spans="1:13" ht="14.25" customHeight="1">
      <c r="A38" s="5"/>
      <c r="B38" s="5" t="s">
        <v>21</v>
      </c>
      <c r="C38" s="6">
        <v>200</v>
      </c>
      <c r="F38" s="5"/>
      <c r="G38" s="5" t="s">
        <v>61</v>
      </c>
      <c r="H38" s="6">
        <f>448+305</f>
        <v>753</v>
      </c>
      <c r="K38" s="5" t="s">
        <v>95</v>
      </c>
      <c r="L38" s="5" t="s">
        <v>182</v>
      </c>
      <c r="M38" s="6">
        <v>118</v>
      </c>
    </row>
    <row r="39" spans="1:13" ht="14.25" customHeight="1">
      <c r="A39" s="5"/>
      <c r="D39" s="7">
        <f>SUM(C37:C38)</f>
        <v>319</v>
      </c>
      <c r="F39" s="5"/>
      <c r="G39" s="5" t="s">
        <v>86</v>
      </c>
      <c r="H39" s="6">
        <v>1007</v>
      </c>
      <c r="I39" s="8"/>
      <c r="K39" s="5"/>
      <c r="L39" s="5" t="s">
        <v>154</v>
      </c>
      <c r="M39" s="6">
        <v>151</v>
      </c>
    </row>
    <row r="40" spans="1:13" ht="14.25" customHeight="1">
      <c r="A40" s="5" t="s">
        <v>134</v>
      </c>
      <c r="B40" s="5" t="s">
        <v>135</v>
      </c>
      <c r="C40" s="6">
        <v>177</v>
      </c>
      <c r="F40" s="5"/>
      <c r="G40" s="5" t="s">
        <v>76</v>
      </c>
      <c r="H40" s="6">
        <f>236+362</f>
        <v>598</v>
      </c>
      <c r="L40" s="5" t="s">
        <v>116</v>
      </c>
      <c r="M40" s="6">
        <f>205+219</f>
        <v>424</v>
      </c>
    </row>
    <row r="41" spans="1:14" ht="14.25" customHeight="1">
      <c r="A41" s="5"/>
      <c r="B41" s="5" t="s">
        <v>21</v>
      </c>
      <c r="C41" s="6">
        <v>169</v>
      </c>
      <c r="F41" s="5"/>
      <c r="G41" s="5" t="s">
        <v>119</v>
      </c>
      <c r="H41" s="6">
        <v>211</v>
      </c>
      <c r="K41" s="5"/>
      <c r="L41" s="5" t="s">
        <v>21</v>
      </c>
      <c r="M41" s="6">
        <v>276</v>
      </c>
      <c r="N41" s="7"/>
    </row>
    <row r="42" spans="1:14" ht="14.25" customHeight="1">
      <c r="A42" s="5"/>
      <c r="B42" s="5"/>
      <c r="C42" s="6"/>
      <c r="D42" s="7">
        <f>SUM(C40:C41)</f>
        <v>346</v>
      </c>
      <c r="F42" s="5"/>
      <c r="G42" s="5" t="s">
        <v>20</v>
      </c>
      <c r="H42" s="6">
        <v>1558</v>
      </c>
      <c r="K42" s="5"/>
      <c r="M42" s="2"/>
      <c r="N42" s="7">
        <f>SUM(M38:M41)</f>
        <v>969</v>
      </c>
    </row>
    <row r="43" spans="1:13" ht="14.25" customHeight="1">
      <c r="A43" s="5" t="s">
        <v>52</v>
      </c>
      <c r="B43" s="5" t="s">
        <v>91</v>
      </c>
      <c r="C43" s="6">
        <v>279</v>
      </c>
      <c r="F43" s="5"/>
      <c r="G43" s="5" t="s">
        <v>17</v>
      </c>
      <c r="H43" s="6">
        <v>1739</v>
      </c>
      <c r="I43" s="8"/>
      <c r="K43" s="5" t="s">
        <v>53</v>
      </c>
      <c r="L43" s="5" t="s">
        <v>140</v>
      </c>
      <c r="M43" s="6">
        <v>164</v>
      </c>
    </row>
    <row r="44" spans="2:13" ht="14.25" customHeight="1">
      <c r="B44" s="5" t="s">
        <v>102</v>
      </c>
      <c r="C44" s="6">
        <f>103+255</f>
        <v>358</v>
      </c>
      <c r="F44" s="5"/>
      <c r="G44" s="5" t="s">
        <v>21</v>
      </c>
      <c r="H44" s="6">
        <v>621</v>
      </c>
      <c r="K44" s="5"/>
      <c r="L44" s="5" t="s">
        <v>103</v>
      </c>
      <c r="M44" s="6">
        <f>220+254</f>
        <v>474</v>
      </c>
    </row>
    <row r="45" spans="1:13" ht="14.25" customHeight="1">
      <c r="A45" s="5"/>
      <c r="B45" s="5" t="s">
        <v>177</v>
      </c>
      <c r="C45" s="6">
        <v>119</v>
      </c>
      <c r="F45" s="5"/>
      <c r="G45" s="5"/>
      <c r="H45" s="6"/>
      <c r="I45" s="7">
        <f>SUM(H35:H44)</f>
        <v>7045</v>
      </c>
      <c r="K45" s="5"/>
      <c r="L45" s="5" t="s">
        <v>152</v>
      </c>
      <c r="M45" s="6">
        <f>152+115</f>
        <v>267</v>
      </c>
    </row>
    <row r="46" spans="1:13" ht="14.25" customHeight="1">
      <c r="A46" s="5"/>
      <c r="B46" s="5" t="s">
        <v>120</v>
      </c>
      <c r="C46" s="6">
        <f>109+208</f>
        <v>317</v>
      </c>
      <c r="F46" s="5" t="s">
        <v>89</v>
      </c>
      <c r="G46" s="5" t="s">
        <v>199</v>
      </c>
      <c r="H46" s="6">
        <v>104</v>
      </c>
      <c r="K46" s="5"/>
      <c r="L46" s="5" t="s">
        <v>130</v>
      </c>
      <c r="M46" s="6">
        <v>182</v>
      </c>
    </row>
    <row r="47" spans="1:13" ht="14.25" customHeight="1">
      <c r="A47" s="5"/>
      <c r="B47" s="5" t="s">
        <v>88</v>
      </c>
      <c r="C47" s="6">
        <f>283+239+171+278</f>
        <v>971</v>
      </c>
      <c r="F47" s="5"/>
      <c r="G47" s="5" t="s">
        <v>112</v>
      </c>
      <c r="H47" s="6">
        <v>231</v>
      </c>
      <c r="K47" s="5"/>
      <c r="L47" s="5" t="s">
        <v>129</v>
      </c>
      <c r="M47" s="6">
        <v>183</v>
      </c>
    </row>
    <row r="48" spans="1:13" ht="14.25" customHeight="1">
      <c r="A48" s="5"/>
      <c r="B48" s="5" t="s">
        <v>82</v>
      </c>
      <c r="C48" s="6">
        <v>312</v>
      </c>
      <c r="F48" s="5"/>
      <c r="G48" s="5" t="s">
        <v>21</v>
      </c>
      <c r="H48" s="6">
        <v>282</v>
      </c>
      <c r="K48" s="5"/>
      <c r="L48" s="5" t="s">
        <v>84</v>
      </c>
      <c r="M48" s="6">
        <v>310</v>
      </c>
    </row>
    <row r="49" spans="1:13" ht="14.25" customHeight="1">
      <c r="A49" s="5"/>
      <c r="B49" s="5" t="s">
        <v>188</v>
      </c>
      <c r="C49" s="6">
        <v>112</v>
      </c>
      <c r="F49" s="5"/>
      <c r="H49" s="2"/>
      <c r="I49" s="7">
        <f>SUM(H46:H48)</f>
        <v>617</v>
      </c>
      <c r="K49" s="5"/>
      <c r="L49" s="5" t="s">
        <v>124</v>
      </c>
      <c r="M49" s="6">
        <v>205</v>
      </c>
    </row>
    <row r="50" spans="1:13" ht="14.25" customHeight="1">
      <c r="A50" s="5"/>
      <c r="B50" s="5" t="s">
        <v>60</v>
      </c>
      <c r="C50" s="6">
        <f>375+174+108+460</f>
        <v>1117</v>
      </c>
      <c r="F50" s="5" t="s">
        <v>96</v>
      </c>
      <c r="G50" s="5" t="s">
        <v>21</v>
      </c>
      <c r="H50" s="6">
        <v>270</v>
      </c>
      <c r="K50" s="5"/>
      <c r="L50" s="5" t="s">
        <v>21</v>
      </c>
      <c r="M50" s="6">
        <v>549</v>
      </c>
    </row>
    <row r="51" spans="1:14" ht="14.25" customHeight="1">
      <c r="A51" s="5"/>
      <c r="B51" s="5" t="s">
        <v>59</v>
      </c>
      <c r="C51" s="6">
        <f>111+156+463</f>
        <v>730</v>
      </c>
      <c r="I51" s="7">
        <f>H50</f>
        <v>270</v>
      </c>
      <c r="K51" s="5"/>
      <c r="L51" s="5"/>
      <c r="M51" s="6"/>
      <c r="N51" s="7">
        <f>SUM(M43:M50)</f>
        <v>2334</v>
      </c>
    </row>
    <row r="52" spans="1:13" ht="14.25" customHeight="1">
      <c r="A52" s="5"/>
      <c r="B52" s="5" t="s">
        <v>155</v>
      </c>
      <c r="C52" s="6">
        <v>150</v>
      </c>
      <c r="F52" s="5" t="s">
        <v>40</v>
      </c>
      <c r="G52" s="5" t="s">
        <v>198</v>
      </c>
      <c r="H52" s="6">
        <v>107</v>
      </c>
      <c r="K52" s="5" t="s">
        <v>31</v>
      </c>
      <c r="L52" s="5" t="s">
        <v>101</v>
      </c>
      <c r="M52" s="6">
        <v>257</v>
      </c>
    </row>
    <row r="53" spans="1:13" ht="14.25" customHeight="1">
      <c r="A53" s="5"/>
      <c r="B53" s="5" t="s">
        <v>159</v>
      </c>
      <c r="C53" s="6">
        <v>148</v>
      </c>
      <c r="F53" s="5"/>
      <c r="G53" s="5" t="s">
        <v>71</v>
      </c>
      <c r="H53" s="6">
        <f>113+396</f>
        <v>509</v>
      </c>
      <c r="K53" s="5"/>
      <c r="L53" s="5" t="s">
        <v>118</v>
      </c>
      <c r="M53" s="6">
        <v>212</v>
      </c>
    </row>
    <row r="54" spans="1:13" ht="14.25" customHeight="1">
      <c r="A54" s="5"/>
      <c r="B54" s="5" t="s">
        <v>21</v>
      </c>
      <c r="C54" s="6">
        <v>555</v>
      </c>
      <c r="F54" s="5"/>
      <c r="G54" s="5" t="s">
        <v>172</v>
      </c>
      <c r="H54" s="6">
        <v>136</v>
      </c>
      <c r="K54" s="5"/>
      <c r="L54" s="5" t="s">
        <v>32</v>
      </c>
      <c r="M54" s="6">
        <v>819</v>
      </c>
    </row>
    <row r="55" spans="1:13" ht="14.25" customHeight="1">
      <c r="A55" s="5"/>
      <c r="B55" s="5" t="s">
        <v>44</v>
      </c>
      <c r="C55" s="6">
        <v>109</v>
      </c>
      <c r="F55" s="5"/>
      <c r="G55" s="5" t="s">
        <v>78</v>
      </c>
      <c r="H55" s="6">
        <f>131+345</f>
        <v>476</v>
      </c>
      <c r="K55" s="5"/>
      <c r="L55" s="5" t="s">
        <v>185</v>
      </c>
      <c r="M55" s="6">
        <v>116</v>
      </c>
    </row>
    <row r="56" spans="1:13" ht="14.25" customHeight="1">
      <c r="A56" s="5"/>
      <c r="B56" s="5"/>
      <c r="C56" s="6"/>
      <c r="D56" s="7">
        <f>SUM(C43:C55)</f>
        <v>5277</v>
      </c>
      <c r="F56" s="5"/>
      <c r="G56" s="5" t="s">
        <v>100</v>
      </c>
      <c r="H56" s="6">
        <v>266</v>
      </c>
      <c r="K56" s="5"/>
      <c r="L56" s="5" t="s">
        <v>62</v>
      </c>
      <c r="M56" s="6">
        <f>184+444</f>
        <v>628</v>
      </c>
    </row>
    <row r="57" spans="1:14" ht="14.25" customHeight="1">
      <c r="A57" s="5" t="s">
        <v>81</v>
      </c>
      <c r="B57" s="5" t="s">
        <v>125</v>
      </c>
      <c r="C57" s="6">
        <v>204</v>
      </c>
      <c r="F57" s="5"/>
      <c r="G57" s="5" t="s">
        <v>164</v>
      </c>
      <c r="H57" s="6">
        <v>143</v>
      </c>
      <c r="K57" s="5"/>
      <c r="L57" s="5" t="s">
        <v>70</v>
      </c>
      <c r="M57" s="6">
        <v>2025</v>
      </c>
      <c r="N57" s="8"/>
    </row>
    <row r="58" spans="1:13" ht="14.25" customHeight="1">
      <c r="A58" s="5"/>
      <c r="B58" s="5" t="s">
        <v>21</v>
      </c>
      <c r="C58" s="6">
        <v>321</v>
      </c>
      <c r="F58" s="5"/>
      <c r="G58" s="5" t="s">
        <v>21</v>
      </c>
      <c r="H58" s="6">
        <v>642</v>
      </c>
      <c r="K58" s="5"/>
      <c r="L58" s="5" t="s">
        <v>21</v>
      </c>
      <c r="M58" s="6">
        <v>454</v>
      </c>
    </row>
    <row r="59" spans="1:14" ht="14.25" customHeight="1">
      <c r="A59" s="5"/>
      <c r="B59" s="5"/>
      <c r="C59" s="6"/>
      <c r="D59" s="7">
        <f>SUM(C57:C58)</f>
        <v>525</v>
      </c>
      <c r="F59" s="5"/>
      <c r="G59" s="5"/>
      <c r="H59" s="6"/>
      <c r="I59" s="7">
        <f>SUM(H52:H58)</f>
        <v>2279</v>
      </c>
      <c r="K59" s="5"/>
      <c r="M59" s="2"/>
      <c r="N59" s="7">
        <f>SUM(M52:M58)</f>
        <v>4511</v>
      </c>
    </row>
    <row r="60" spans="1:13" ht="14.25" customHeight="1">
      <c r="A60" s="5" t="s">
        <v>67</v>
      </c>
      <c r="B60" s="5" t="s">
        <v>192</v>
      </c>
      <c r="C60" s="6">
        <v>110</v>
      </c>
      <c r="F60" s="5" t="s">
        <v>147</v>
      </c>
      <c r="G60" s="5" t="s">
        <v>147</v>
      </c>
      <c r="H60" s="6">
        <v>112</v>
      </c>
      <c r="K60" s="5" t="s">
        <v>9</v>
      </c>
      <c r="L60" s="5" t="s">
        <v>137</v>
      </c>
      <c r="M60" s="6">
        <v>171</v>
      </c>
    </row>
    <row r="61" spans="1:13" ht="14.25" customHeight="1">
      <c r="A61" s="5"/>
      <c r="B61" s="5" t="s">
        <v>77</v>
      </c>
      <c r="C61" s="6">
        <v>359</v>
      </c>
      <c r="F61" s="5"/>
      <c r="G61" s="5" t="s">
        <v>147</v>
      </c>
      <c r="H61" s="6">
        <v>156</v>
      </c>
      <c r="K61" s="5"/>
      <c r="L61" s="5" t="s">
        <v>10</v>
      </c>
      <c r="M61" s="6">
        <v>3701</v>
      </c>
    </row>
    <row r="62" spans="1:13" ht="14.25" customHeight="1">
      <c r="A62" s="5"/>
      <c r="B62" s="5" t="s">
        <v>21</v>
      </c>
      <c r="C62" s="6">
        <v>411</v>
      </c>
      <c r="F62" s="5"/>
      <c r="G62" s="5"/>
      <c r="H62" s="6"/>
      <c r="I62" s="7">
        <f>SUM(H60:H61)</f>
        <v>268</v>
      </c>
      <c r="K62" s="5"/>
      <c r="L62" s="5" t="s">
        <v>194</v>
      </c>
      <c r="M62" s="6">
        <v>110</v>
      </c>
    </row>
    <row r="63" spans="1:13" ht="14.25" customHeight="1">
      <c r="A63" s="5"/>
      <c r="B63" s="5"/>
      <c r="C63" s="6"/>
      <c r="D63" s="7">
        <f>SUM(C60:C62)</f>
        <v>880</v>
      </c>
      <c r="F63" s="5" t="s">
        <v>73</v>
      </c>
      <c r="G63" s="5" t="s">
        <v>165</v>
      </c>
      <c r="H63" s="6">
        <v>243</v>
      </c>
      <c r="K63" s="5"/>
      <c r="L63" s="5" t="s">
        <v>66</v>
      </c>
      <c r="M63" s="6">
        <v>1685</v>
      </c>
    </row>
    <row r="64" spans="1:14" ht="14.25" customHeight="1">
      <c r="A64" s="5" t="s">
        <v>2</v>
      </c>
      <c r="B64" s="5" t="s">
        <v>128</v>
      </c>
      <c r="C64" s="6">
        <v>184</v>
      </c>
      <c r="F64" s="5"/>
      <c r="G64" s="5" t="s">
        <v>104</v>
      </c>
      <c r="H64" s="6">
        <f>252+194</f>
        <v>446</v>
      </c>
      <c r="K64" s="5"/>
      <c r="L64" s="5" t="s">
        <v>15</v>
      </c>
      <c r="M64" s="6">
        <v>2473</v>
      </c>
      <c r="N64" s="8"/>
    </row>
    <row r="65" spans="1:13" ht="14.25" customHeight="1">
      <c r="A65" s="5"/>
      <c r="B65" s="5" t="s">
        <v>171</v>
      </c>
      <c r="C65" s="6">
        <v>138</v>
      </c>
      <c r="F65" s="5"/>
      <c r="G65" s="5" t="s">
        <v>189</v>
      </c>
      <c r="H65" s="6">
        <v>111</v>
      </c>
      <c r="K65" s="5"/>
      <c r="L65" s="5" t="s">
        <v>174</v>
      </c>
      <c r="M65" s="6">
        <v>132</v>
      </c>
    </row>
    <row r="66" spans="1:13" ht="14.25" customHeight="1">
      <c r="A66" s="5"/>
      <c r="B66" s="5" t="s">
        <v>200</v>
      </c>
      <c r="C66" s="6">
        <v>103</v>
      </c>
      <c r="F66" s="5"/>
      <c r="G66" s="5" t="s">
        <v>21</v>
      </c>
      <c r="H66" s="6">
        <v>380</v>
      </c>
      <c r="K66" s="5"/>
      <c r="L66" s="5" t="s">
        <v>158</v>
      </c>
      <c r="M66" s="6">
        <f>145+149</f>
        <v>294</v>
      </c>
    </row>
    <row r="67" spans="1:13" ht="14.25" customHeight="1">
      <c r="A67" s="5"/>
      <c r="B67" s="5" t="s">
        <v>48</v>
      </c>
      <c r="C67" s="6">
        <f>115+228+111+120+576</f>
        <v>1150</v>
      </c>
      <c r="F67" s="5"/>
      <c r="H67" s="2"/>
      <c r="I67" s="7">
        <f>SUM(H63:H66)</f>
        <v>1180</v>
      </c>
      <c r="K67" s="5"/>
      <c r="L67" s="5" t="s">
        <v>21</v>
      </c>
      <c r="M67" s="6">
        <v>623</v>
      </c>
    </row>
    <row r="68" spans="1:13" ht="12.75">
      <c r="A68" s="5"/>
      <c r="B68" s="5" t="s">
        <v>111</v>
      </c>
      <c r="C68" s="6">
        <f>134+233</f>
        <v>367</v>
      </c>
      <c r="F68" s="5" t="s">
        <v>64</v>
      </c>
      <c r="G68" s="5" t="s">
        <v>69</v>
      </c>
      <c r="H68" s="6">
        <v>401</v>
      </c>
      <c r="K68" s="5"/>
      <c r="L68" s="5" t="s">
        <v>44</v>
      </c>
      <c r="M68" s="6">
        <v>263</v>
      </c>
    </row>
    <row r="69" spans="1:14" ht="12.75">
      <c r="A69" s="5"/>
      <c r="B69" s="5" t="s">
        <v>5</v>
      </c>
      <c r="C69" s="6">
        <f>171+1809+207+148+415</f>
        <v>2750</v>
      </c>
      <c r="F69" s="5"/>
      <c r="G69" s="5" t="s">
        <v>167</v>
      </c>
      <c r="H69" s="6">
        <v>141</v>
      </c>
      <c r="M69" s="2"/>
      <c r="N69" s="7">
        <f>SUM(M60:M68)</f>
        <v>9452</v>
      </c>
    </row>
    <row r="70" spans="1:13" ht="12.75">
      <c r="A70" s="5"/>
      <c r="B70" s="5" t="s">
        <v>50</v>
      </c>
      <c r="C70" s="6">
        <f>191+563</f>
        <v>754</v>
      </c>
      <c r="G70" s="5" t="s">
        <v>21</v>
      </c>
      <c r="H70" s="6">
        <v>432</v>
      </c>
      <c r="K70" s="5" t="s">
        <v>47</v>
      </c>
      <c r="L70" s="5" t="s">
        <v>170</v>
      </c>
      <c r="M70" s="6">
        <v>139</v>
      </c>
    </row>
    <row r="71" spans="1:14" ht="12.75">
      <c r="A71" s="5"/>
      <c r="B71" s="5" t="s">
        <v>13</v>
      </c>
      <c r="C71" s="6">
        <f>1352+1411+668+242</f>
        <v>3673</v>
      </c>
      <c r="H71" s="2"/>
      <c r="I71" s="7">
        <f>SUM(H68:H70)</f>
        <v>974</v>
      </c>
      <c r="K71" s="5"/>
      <c r="L71" s="5" t="s">
        <v>21</v>
      </c>
      <c r="M71" s="6">
        <v>588</v>
      </c>
      <c r="N71" s="3"/>
    </row>
    <row r="72" spans="1:14" ht="12.75">
      <c r="A72" s="5"/>
      <c r="B72" s="5" t="s">
        <v>56</v>
      </c>
      <c r="C72" s="6">
        <f>116+527</f>
        <v>643</v>
      </c>
      <c r="F72" s="5" t="s">
        <v>24</v>
      </c>
      <c r="G72" s="5" t="s">
        <v>139</v>
      </c>
      <c r="H72" s="6">
        <v>167</v>
      </c>
      <c r="K72" s="5"/>
      <c r="L72" s="3"/>
      <c r="M72" s="3"/>
      <c r="N72" s="7">
        <f>SUM(M70:M71)</f>
        <v>727</v>
      </c>
    </row>
    <row r="73" spans="1:14" ht="12.75">
      <c r="A73" s="5"/>
      <c r="B73" s="5" t="s">
        <v>75</v>
      </c>
      <c r="C73" s="6">
        <f>133+374</f>
        <v>507</v>
      </c>
      <c r="F73" s="5"/>
      <c r="G73" s="5" t="s">
        <v>25</v>
      </c>
      <c r="H73" s="6">
        <v>1630</v>
      </c>
      <c r="I73" s="8"/>
      <c r="K73" s="5" t="s">
        <v>203</v>
      </c>
      <c r="L73" s="5"/>
      <c r="M73" s="6">
        <v>1026</v>
      </c>
      <c r="N73" s="3"/>
    </row>
    <row r="74" spans="1:14" ht="12.75">
      <c r="A74" s="5"/>
      <c r="B74" s="5" t="s">
        <v>3</v>
      </c>
      <c r="C74" s="6">
        <f>1110+352+3370+1626+583+253+188</f>
        <v>7482</v>
      </c>
      <c r="F74" s="5"/>
      <c r="G74" s="5" t="s">
        <v>28</v>
      </c>
      <c r="H74" s="6">
        <f>162+907</f>
        <v>1069</v>
      </c>
      <c r="K74" s="5"/>
      <c r="L74" s="5"/>
      <c r="M74" s="6"/>
      <c r="N74" s="7">
        <f>M73</f>
        <v>1026</v>
      </c>
    </row>
    <row r="75" spans="1:13" ht="12.75">
      <c r="A75" s="5"/>
      <c r="B75" s="5" t="s">
        <v>35</v>
      </c>
      <c r="C75" s="6">
        <f>775+149+238+135</f>
        <v>1297</v>
      </c>
      <c r="F75" s="5"/>
      <c r="G75" s="5" t="s">
        <v>196</v>
      </c>
      <c r="H75" s="6">
        <v>108</v>
      </c>
      <c r="K75" s="5" t="s">
        <v>99</v>
      </c>
      <c r="L75" s="5" t="s">
        <v>44</v>
      </c>
      <c r="M75" s="6">
        <v>267</v>
      </c>
    </row>
    <row r="76" spans="1:14" ht="12.75">
      <c r="A76" s="5"/>
      <c r="B76" s="5" t="s">
        <v>63</v>
      </c>
      <c r="C76" s="6">
        <v>434</v>
      </c>
      <c r="F76" s="5"/>
      <c r="G76" s="5" t="s">
        <v>97</v>
      </c>
      <c r="H76" s="6">
        <v>270</v>
      </c>
      <c r="K76" s="5"/>
      <c r="L76" s="5"/>
      <c r="M76" s="6"/>
      <c r="N76" s="7">
        <f>M75</f>
        <v>267</v>
      </c>
    </row>
    <row r="77" spans="1:8" ht="12.75">
      <c r="A77" s="5"/>
      <c r="B77" s="5" t="s">
        <v>43</v>
      </c>
      <c r="C77" s="6">
        <f>105+423+628+244</f>
        <v>1400</v>
      </c>
      <c r="F77" s="5"/>
      <c r="G77" s="5" t="s">
        <v>181</v>
      </c>
      <c r="H77" s="6">
        <v>118</v>
      </c>
    </row>
    <row r="78" spans="1:8" ht="12.75">
      <c r="A78" s="5"/>
      <c r="B78" s="5" t="s">
        <v>115</v>
      </c>
      <c r="C78" s="6">
        <v>226</v>
      </c>
      <c r="F78" s="5"/>
      <c r="G78" s="5" t="s">
        <v>117</v>
      </c>
      <c r="H78" s="6">
        <v>218</v>
      </c>
    </row>
    <row r="79" spans="1:9" ht="12.75">
      <c r="A79" s="5"/>
      <c r="B79" s="5" t="s">
        <v>4</v>
      </c>
      <c r="C79" s="6">
        <v>11511</v>
      </c>
      <c r="F79" s="5"/>
      <c r="G79" s="5" t="s">
        <v>83</v>
      </c>
      <c r="H79" s="6">
        <v>629</v>
      </c>
      <c r="I79" s="8"/>
    </row>
    <row r="80" spans="1:8" ht="12.75">
      <c r="A80" s="5"/>
      <c r="B80" s="5" t="s">
        <v>14</v>
      </c>
      <c r="C80" s="6">
        <v>9961</v>
      </c>
      <c r="F80" s="5"/>
      <c r="G80" s="5" t="s">
        <v>21</v>
      </c>
      <c r="H80" s="6">
        <v>221</v>
      </c>
    </row>
    <row r="81" spans="1:8" ht="12.75">
      <c r="A81" s="5"/>
      <c r="B81" s="5" t="s">
        <v>169</v>
      </c>
      <c r="C81" s="6">
        <v>139</v>
      </c>
      <c r="F81" s="5"/>
      <c r="G81" s="5" t="s">
        <v>44</v>
      </c>
      <c r="H81" s="6">
        <v>113</v>
      </c>
    </row>
    <row r="82" spans="1:9" ht="12.75">
      <c r="A82" s="5"/>
      <c r="B82" s="5" t="s">
        <v>122</v>
      </c>
      <c r="C82" s="6">
        <v>206</v>
      </c>
      <c r="F82" s="5"/>
      <c r="H82" s="2"/>
      <c r="I82" s="7">
        <f>SUM(H72:H81)</f>
        <v>4543</v>
      </c>
    </row>
    <row r="83" spans="1:8" ht="12.75">
      <c r="A83" s="5"/>
      <c r="B83" s="5" t="s">
        <v>68</v>
      </c>
      <c r="C83" s="6">
        <f>190+407</f>
        <v>597</v>
      </c>
      <c r="F83" s="5" t="s">
        <v>36</v>
      </c>
      <c r="G83" s="5" t="s">
        <v>51</v>
      </c>
      <c r="H83" s="6">
        <f>201+557</f>
        <v>758</v>
      </c>
    </row>
    <row r="84" spans="1:8" ht="12.75">
      <c r="A84" s="5"/>
      <c r="B84" s="5" t="s">
        <v>12</v>
      </c>
      <c r="C84" s="6">
        <f>1546+231</f>
        <v>1777</v>
      </c>
      <c r="F84" s="5"/>
      <c r="G84" s="5" t="s">
        <v>146</v>
      </c>
      <c r="H84" s="6">
        <v>158</v>
      </c>
    </row>
    <row r="85" spans="1:8" ht="12.75">
      <c r="A85" s="5"/>
      <c r="B85" s="5" t="s">
        <v>6</v>
      </c>
      <c r="C85" s="6">
        <v>4406</v>
      </c>
      <c r="F85" s="5"/>
      <c r="G85" s="5" t="s">
        <v>131</v>
      </c>
      <c r="H85" s="6">
        <v>181</v>
      </c>
    </row>
    <row r="86" spans="1:9" ht="12.75">
      <c r="A86" s="5"/>
      <c r="B86" s="5" t="s">
        <v>142</v>
      </c>
      <c r="C86" s="6">
        <v>161</v>
      </c>
      <c r="F86" s="5"/>
      <c r="G86" s="5" t="s">
        <v>37</v>
      </c>
      <c r="H86" s="6">
        <v>1864</v>
      </c>
      <c r="I86" s="8"/>
    </row>
    <row r="87" spans="1:8" ht="12.75">
      <c r="A87" s="5"/>
      <c r="B87" s="5" t="s">
        <v>85</v>
      </c>
      <c r="C87" s="6">
        <v>309</v>
      </c>
      <c r="F87" s="5"/>
      <c r="G87" s="5" t="s">
        <v>105</v>
      </c>
      <c r="H87" s="6">
        <f>115+251</f>
        <v>366</v>
      </c>
    </row>
    <row r="88" spans="1:8" ht="12.75">
      <c r="A88" s="5"/>
      <c r="B88" s="5" t="s">
        <v>126</v>
      </c>
      <c r="C88" s="6">
        <v>645</v>
      </c>
      <c r="D88" s="8"/>
      <c r="F88" s="5"/>
      <c r="G88" s="5" t="s">
        <v>110</v>
      </c>
      <c r="H88" s="6">
        <v>235</v>
      </c>
    </row>
    <row r="89" spans="1:8" ht="12.75">
      <c r="A89" s="5"/>
      <c r="B89" s="5" t="s">
        <v>46</v>
      </c>
      <c r="C89" s="6">
        <v>1111</v>
      </c>
      <c r="D89" s="8"/>
      <c r="F89" s="5"/>
      <c r="G89" s="5" t="s">
        <v>49</v>
      </c>
      <c r="H89" s="6">
        <f>113+576</f>
        <v>689</v>
      </c>
    </row>
    <row r="90" spans="1:8" ht="12.75">
      <c r="A90" s="5"/>
      <c r="B90" s="5" t="s">
        <v>21</v>
      </c>
      <c r="C90" s="6">
        <v>1067</v>
      </c>
      <c r="F90" s="5"/>
      <c r="G90" s="5" t="s">
        <v>148</v>
      </c>
      <c r="H90" s="6">
        <v>156</v>
      </c>
    </row>
    <row r="91" spans="1:8" ht="12.75">
      <c r="A91" s="5"/>
      <c r="B91" s="5" t="s">
        <v>44</v>
      </c>
      <c r="C91" s="6">
        <v>201</v>
      </c>
      <c r="F91" s="5"/>
      <c r="G91" s="5" t="s">
        <v>21</v>
      </c>
      <c r="H91" s="6">
        <v>521</v>
      </c>
    </row>
    <row r="92" spans="1:9" ht="12.75">
      <c r="A92" s="5"/>
      <c r="D92" s="7">
        <f>SUM(C64:C91)</f>
        <v>53199</v>
      </c>
      <c r="F92" s="5"/>
      <c r="G92" s="5"/>
      <c r="H92" s="6"/>
      <c r="I92" s="7">
        <f>SUM(H83:H91)</f>
        <v>4928</v>
      </c>
    </row>
    <row r="93" spans="1:14" ht="12.75">
      <c r="A93" s="11"/>
      <c r="B93" s="11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5" spans="1:14" ht="12.75">
      <c r="A95" s="10" t="s">
        <v>206</v>
      </c>
      <c r="N95" s="2">
        <f>SUM(D6:D92)+SUM(I6:I92)+SUM(N6:N92)</f>
        <v>138755</v>
      </c>
    </row>
    <row r="97" ht="12.75">
      <c r="A97" s="13" t="s">
        <v>207</v>
      </c>
    </row>
    <row r="148" ht="12.75">
      <c r="J148" s="3"/>
    </row>
    <row r="149" ht="12.75">
      <c r="J149" s="3"/>
    </row>
    <row r="150" ht="12.75">
      <c r="J150" s="3"/>
    </row>
    <row r="246" s="3" customFormat="1" ht="23.25" customHeight="1"/>
    <row r="247" s="3" customFormat="1" ht="23.25" customHeight="1"/>
    <row r="248" s="3" customFormat="1" ht="23.25" customHeight="1"/>
    <row r="252" spans="1:2" ht="12.75">
      <c r="A252" s="5"/>
      <c r="B252" s="5"/>
    </row>
    <row r="253" spans="1:5" ht="12.75">
      <c r="A253" s="5"/>
      <c r="B253" s="5"/>
      <c r="C253" s="6"/>
      <c r="D253" s="9"/>
      <c r="E253" s="6"/>
    </row>
    <row r="254" spans="1:3" ht="12.75">
      <c r="A254" s="5"/>
      <c r="B254" s="5"/>
      <c r="C254" s="6"/>
    </row>
    <row r="255" spans="1:3" ht="12.75">
      <c r="A255" s="5"/>
      <c r="B255" s="5"/>
      <c r="C255" s="6"/>
    </row>
    <row r="256" spans="1:3" ht="12.75">
      <c r="A256" s="5"/>
      <c r="B256" s="5"/>
      <c r="C256" s="6"/>
    </row>
    <row r="257" spans="1:3" ht="12.75">
      <c r="A257" s="5"/>
      <c r="B257" s="5"/>
      <c r="C257" s="6"/>
    </row>
    <row r="258" spans="1:3" ht="12.75">
      <c r="A258" s="5"/>
      <c r="B258" s="5"/>
      <c r="C258" s="6"/>
    </row>
    <row r="259" spans="1:3" ht="12.75">
      <c r="A259" s="5"/>
      <c r="B259" s="5"/>
      <c r="C259" s="6"/>
    </row>
    <row r="260" spans="1:3" ht="12.75">
      <c r="A260" s="5"/>
      <c r="B260" s="5"/>
      <c r="C260" s="6"/>
    </row>
    <row r="261" spans="1:3" ht="12.75">
      <c r="A261" s="5"/>
      <c r="B261" s="5"/>
      <c r="C261" s="6"/>
    </row>
    <row r="262" spans="1:3" ht="12.75">
      <c r="A262" s="5"/>
      <c r="B262" s="5"/>
      <c r="C262" s="6"/>
    </row>
    <row r="263" spans="1:3" ht="12.75">
      <c r="A263" s="5"/>
      <c r="B263" s="5"/>
      <c r="C263" s="6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</sheetData>
  <sheetProtection/>
  <mergeCells count="12">
    <mergeCell ref="K3:K4"/>
    <mergeCell ref="L3:L4"/>
    <mergeCell ref="M3:M4"/>
    <mergeCell ref="N3:N4"/>
    <mergeCell ref="F3:F4"/>
    <mergeCell ref="G3:G4"/>
    <mergeCell ref="H3:H4"/>
    <mergeCell ref="I3:I4"/>
    <mergeCell ref="C3:C4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1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2009-05-25T09:19:45Z</cp:lastPrinted>
  <dcterms:created xsi:type="dcterms:W3CDTF">2009-03-19T13:16:36Z</dcterms:created>
  <dcterms:modified xsi:type="dcterms:W3CDTF">2009-05-25T09:20:05Z</dcterms:modified>
  <cp:category/>
  <cp:version/>
  <cp:contentType/>
  <cp:contentStatus/>
</cp:coreProperties>
</file>