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835" windowHeight="8190" tabRatio="905" activeTab="0"/>
  </bookViews>
  <sheets>
    <sheet name="1.3" sheetId="1" r:id="rId1"/>
  </sheets>
  <definedNames>
    <definedName name="_xlnm.Print_Area" localSheetId="0">'1.3'!$A$1:$P$25</definedName>
  </definedNames>
  <calcPr fullCalcOnLoad="1"/>
</workbook>
</file>

<file path=xl/sharedStrings.xml><?xml version="1.0" encoding="utf-8"?>
<sst xmlns="http://schemas.openxmlformats.org/spreadsheetml/2006/main" count="52" uniqueCount="35">
  <si>
    <t>TOTALE RIFIUTI CONFERITI</t>
  </si>
  <si>
    <t>TOTALE RACCOLTE DIFFERENZIATE</t>
  </si>
  <si>
    <t>R.S.A.U</t>
  </si>
  <si>
    <t>I dati riportati in tabella fanno riferimento al Centro trattamento rifiuti di Brissogne gestito dalla società Valeco S.p.A.</t>
  </si>
  <si>
    <t>TIPOLOGIA DI RIFIUTO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</si>
  <si>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</si>
  <si>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</si>
  <si>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</si>
  <si>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</si>
  <si>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</si>
  <si>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</si>
  <si>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</si>
  <si>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</si>
  <si>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</si>
  <si>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</si>
  <si>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</si>
  <si>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</si>
  <si>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I semestre</t>
  </si>
  <si>
    <t>Totale II semestre</t>
  </si>
  <si>
    <t>Totale annuale</t>
  </si>
  <si>
    <t>Compostabili</t>
  </si>
  <si>
    <t>Legno</t>
  </si>
  <si>
    <t>Vetro</t>
  </si>
  <si>
    <t>Carta</t>
  </si>
  <si>
    <t>Cartone</t>
  </si>
  <si>
    <t>Plastica</t>
  </si>
  <si>
    <t>Ferro</t>
  </si>
  <si>
    <t>Frigoriferi</t>
  </si>
  <si>
    <t>% Rifiuti riutilizzabili</t>
  </si>
  <si>
    <t>Fanghi di depurazione</t>
  </si>
  <si>
    <t>Mat. spazzamento</t>
  </si>
  <si>
    <t>Pneumatici usati</t>
  </si>
  <si>
    <t>Sabbie da impianti di depurazione</t>
  </si>
  <si>
    <r>
      <t xml:space="preserve">Fonte: </t>
    </r>
    <r>
      <rPr>
        <sz val="7"/>
        <rFont val="Arial"/>
        <family val="2"/>
      </rPr>
      <t>RAVA - Ufficio tutela dell'ambiente</t>
    </r>
  </si>
  <si>
    <r>
      <t xml:space="preserve">Tavola 1.3 - Raccolta di rifiuti  provenienti da attività produttive </t>
    </r>
    <r>
      <rPr>
        <i/>
        <sz val="9"/>
        <rFont val="Arial"/>
        <family val="2"/>
      </rPr>
      <t>(Quantità conferite in kg)</t>
    </r>
    <r>
      <rPr>
        <b/>
        <sz val="9"/>
        <rFont val="Arial"/>
        <family val="2"/>
      </rPr>
      <t xml:space="preserve"> - Valle d'Aosta - Anno 2008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</si>
</sst>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_-* #,##0.00_-;\-* #,##0.00_-;_-* &quot;-&quot;_-;_-@_-"/>
    <numFmt numFmtId="172" formatCode="mm/dd/yy"/>
    <numFmt numFmtId="173" formatCode="d/m/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_-* #,##0_-;\-* #,##0_-;_-* &quot;-&quot;??_-;_-@_-"/>
    <numFmt numFmtId="178" formatCode="#,##0_ ;\-#,##0\ "/>
    <numFmt numFmtId="179" formatCode="_(* #,##0.00_);_(* \(#,##0.00\);_(* &quot;-&quot;??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_);_(* \(#,##0\);_(* &quot;-&quot;??_);_(@_)"/>
    <numFmt numFmtId="184" formatCode="dd/mm/yy"/>
    <numFmt numFmtId="185" formatCode="_(* #,##0.0_);_(* \(#,##0.0\);_(* &quot;-&quot;??_);_(@_)"/>
    <numFmt numFmtId="186" formatCode="0.000"/>
    <numFmt numFmtId="187" formatCode="0.0"/>
    <numFmt numFmtId="188" formatCode="_-* #,##0.000_-;\-* #,##0.000_-;_-* &quot;-&quot;??_-;_-@_-"/>
    <numFmt numFmtId="189" formatCode="_-* #,##0.0_-;\-* #,##0.0_-;_-* &quot;-&quot;??_-;_-@_-"/>
    <numFmt numFmtId="190" formatCode="0.0000"/>
    <numFmt numFmtId="191" formatCode="#,##0.0"/>
    <numFmt numFmtId="192" formatCode="0.0%"/>
    <numFmt numFmtId="193" formatCode="[Red][&lt;20]#0;[Yellow][&lt;25]#0;[Green]#0"/>
    <numFmt numFmtId="194" formatCode="[Red][&lt;15]#0;[Yellow][&lt;20]#0;[Green]#0"/>
    <numFmt numFmtId="195" formatCode="#,##0.0000"/>
    <numFmt numFmtId="196" formatCode="#,##0;[Red]#,##0"/>
    <numFmt numFmtId="197" formatCode="[$€-2]\ #.##000_);[Red]\([$€-2]\ #.##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MS Sans Serif"/>
      <family val="0"/>
    </font>
    <font>
      <b/>
      <sz val="11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" fontId="6" fillId="0" borderId="0" xfId="0" applyNumberFormat="1" applyFont="1" applyFill="1" applyBorder="1" applyAlignment="1" applyProtection="1">
      <alignment/>
      <protection hidden="1"/>
    </xf>
    <xf numFmtId="3" fontId="4" fillId="0" borderId="0" xfId="0" applyNumberFormat="1" applyFont="1" applyFill="1" applyBorder="1" applyAlignment="1" applyProtection="1">
      <alignment horizontal="centerContinuous"/>
      <protection locked="0"/>
    </xf>
    <xf numFmtId="3" fontId="4" fillId="0" borderId="0" xfId="0" applyNumberFormat="1" applyFont="1" applyFill="1" applyBorder="1" applyAlignment="1" applyProtection="1">
      <alignment horizontal="centerContinuous"/>
      <protection/>
    </xf>
    <xf numFmtId="3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centerContinuous"/>
      <protection/>
    </xf>
    <xf numFmtId="3" fontId="0" fillId="0" borderId="0" xfId="0" applyNumberForma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 applyProtection="1">
      <alignment/>
      <protection hidden="1"/>
    </xf>
    <xf numFmtId="0" fontId="3" fillId="0" borderId="1" xfId="0" applyFont="1" applyFill="1" applyBorder="1" applyAlignment="1">
      <alignment horizontal="center" vertical="center" wrapText="1"/>
    </xf>
    <xf numFmtId="41" fontId="3" fillId="0" borderId="0" xfId="0" applyNumberFormat="1" applyFont="1" applyAlignment="1">
      <alignment horizontal="right"/>
    </xf>
    <xf numFmtId="9" fontId="7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49" fontId="8" fillId="0" borderId="0" xfId="0" applyNumberFormat="1" applyFon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 topLeftCell="A4">
      <selection activeCell="A30" sqref="A30"/>
    </sheetView>
  </sheetViews>
  <sheetFormatPr defaultColWidth="9.140625" defaultRowHeight="12.75"/>
  <cols>
    <col min="1" max="1" width="40.57421875" style="0" customWidth="1"/>
    <col min="2" max="16" width="10.28125" style="0" customWidth="1"/>
  </cols>
  <sheetData>
    <row r="1" spans="1:16" s="5" customFormat="1" ht="14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4"/>
      <c r="M1" s="4"/>
      <c r="N1" s="2"/>
      <c r="O1" s="2"/>
      <c r="P1" s="2"/>
    </row>
    <row r="2" spans="1:16" s="5" customFormat="1" ht="14.25">
      <c r="A2" s="3"/>
      <c r="B2" s="2"/>
      <c r="C2" s="2"/>
      <c r="D2" s="2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</row>
    <row r="3" spans="1:16" s="5" customFormat="1" ht="22.5">
      <c r="A3" s="12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20" t="s">
        <v>19</v>
      </c>
    </row>
    <row r="4" spans="1:16" s="14" customFormat="1" ht="12.75">
      <c r="A4" s="13" t="s">
        <v>20</v>
      </c>
      <c r="B4" s="17">
        <v>27750</v>
      </c>
      <c r="C4" s="17">
        <v>15890</v>
      </c>
      <c r="D4" s="17">
        <v>18530</v>
      </c>
      <c r="E4" s="17">
        <v>21620</v>
      </c>
      <c r="F4" s="17">
        <v>50430</v>
      </c>
      <c r="G4" s="17">
        <f>1370+250+1080+2040+240+1020+600+920+1920+460+670+1370+780+2460+510+810+450+940+480+1640+2700+780+810+280+500+440+710+840+1120+540+840+200+310+2150+650+1500+210+830+290+190+1600+420+1520+830+430+330+500+510+390+1220+750+1220+430+1360+420+380+720</f>
        <v>48930</v>
      </c>
      <c r="H4" s="17">
        <v>49300</v>
      </c>
      <c r="I4" s="17">
        <v>46730</v>
      </c>
      <c r="J4" s="17">
        <v>28290</v>
      </c>
      <c r="K4" s="17">
        <v>68500</v>
      </c>
      <c r="L4" s="17">
        <v>57710</v>
      </c>
      <c r="M4" s="17">
        <v>19590</v>
      </c>
      <c r="N4" s="17">
        <f aca="true" t="shared" si="0" ref="N4:N10">SUM(B4:G4)</f>
        <v>183150</v>
      </c>
      <c r="O4" s="17">
        <f aca="true" t="shared" si="1" ref="O4:O10">SUM(H4:M4)</f>
        <v>270120</v>
      </c>
      <c r="P4" s="18">
        <f aca="true" t="shared" si="2" ref="P4:P10">+O4+N4</f>
        <v>453270</v>
      </c>
    </row>
    <row r="5" spans="1:16" s="14" customFormat="1" ht="12.75">
      <c r="A5" s="13" t="s">
        <v>21</v>
      </c>
      <c r="B5" s="17">
        <f>16800+39340</f>
        <v>56140</v>
      </c>
      <c r="C5" s="17">
        <v>106360</v>
      </c>
      <c r="D5" s="17">
        <v>74820</v>
      </c>
      <c r="E5" s="17">
        <v>76910</v>
      </c>
      <c r="F5" s="17">
        <f>27120+24890</f>
        <v>52010</v>
      </c>
      <c r="G5" s="17">
        <f>2310+1470+860+2310+640+340+1560+1520+3200+320+1600+1270+800+650+1870+1980+2120+2420+410+1600+3930+1310+1280+2000+1710+1960+820+1150+510+1530+1520+1950+1720+780+1010</f>
        <v>52430</v>
      </c>
      <c r="H5" s="17">
        <f>48360+59990</f>
        <v>108350</v>
      </c>
      <c r="I5" s="17">
        <f>19800+38330</f>
        <v>58130</v>
      </c>
      <c r="J5" s="17">
        <v>89090</v>
      </c>
      <c r="K5" s="17">
        <v>121820</v>
      </c>
      <c r="L5" s="17">
        <f>50440+49450</f>
        <v>99890</v>
      </c>
      <c r="M5" s="17">
        <v>55660</v>
      </c>
      <c r="N5" s="17">
        <f t="shared" si="0"/>
        <v>418670</v>
      </c>
      <c r="O5" s="17">
        <f t="shared" si="1"/>
        <v>532940</v>
      </c>
      <c r="P5" s="18">
        <f t="shared" si="2"/>
        <v>951610</v>
      </c>
    </row>
    <row r="6" spans="1:16" s="14" customFormat="1" ht="12.75">
      <c r="A6" s="13" t="s">
        <v>22</v>
      </c>
      <c r="B6" s="17">
        <v>5960</v>
      </c>
      <c r="C6" s="17">
        <v>4310</v>
      </c>
      <c r="D6" s="17">
        <v>5840</v>
      </c>
      <c r="E6" s="17">
        <v>5580</v>
      </c>
      <c r="F6" s="17">
        <v>6150</v>
      </c>
      <c r="G6" s="17">
        <f>900+210+510+460+650+500+620+530+460</f>
        <v>4840</v>
      </c>
      <c r="H6" s="17">
        <v>5690</v>
      </c>
      <c r="I6" s="17">
        <v>4810</v>
      </c>
      <c r="J6" s="17">
        <v>3530</v>
      </c>
      <c r="K6" s="17">
        <v>4150</v>
      </c>
      <c r="L6" s="17">
        <v>2770</v>
      </c>
      <c r="M6" s="17">
        <v>3690</v>
      </c>
      <c r="N6" s="17">
        <f t="shared" si="0"/>
        <v>32680</v>
      </c>
      <c r="O6" s="17">
        <f t="shared" si="1"/>
        <v>24640</v>
      </c>
      <c r="P6" s="18">
        <f t="shared" si="2"/>
        <v>57320</v>
      </c>
    </row>
    <row r="7" spans="1:17" s="14" customFormat="1" ht="12.75">
      <c r="A7" s="13" t="s">
        <v>23</v>
      </c>
      <c r="B7" s="17">
        <f>24230-1030</f>
        <v>23200</v>
      </c>
      <c r="C7" s="17">
        <v>15600</v>
      </c>
      <c r="D7" s="17">
        <v>11120</v>
      </c>
      <c r="E7" s="17">
        <v>19660</v>
      </c>
      <c r="F7" s="17">
        <v>17240</v>
      </c>
      <c r="G7" s="17">
        <f>2880+3350+80+570+1150+2520+2100+120+300+480+40</f>
        <v>13590</v>
      </c>
      <c r="H7" s="17">
        <v>16880</v>
      </c>
      <c r="I7" s="17">
        <v>7490</v>
      </c>
      <c r="J7" s="17">
        <v>23920</v>
      </c>
      <c r="K7" s="17">
        <v>11460</v>
      </c>
      <c r="L7" s="17">
        <v>10770</v>
      </c>
      <c r="M7" s="17">
        <v>8730</v>
      </c>
      <c r="N7" s="17">
        <f t="shared" si="0"/>
        <v>100410</v>
      </c>
      <c r="O7" s="17">
        <f t="shared" si="1"/>
        <v>79250</v>
      </c>
      <c r="P7" s="18">
        <f t="shared" si="2"/>
        <v>179660</v>
      </c>
      <c r="Q7" s="15"/>
    </row>
    <row r="8" spans="1:17" s="14" customFormat="1" ht="12.75">
      <c r="A8" s="13" t="s">
        <v>24</v>
      </c>
      <c r="B8" s="17">
        <v>24000</v>
      </c>
      <c r="C8" s="17">
        <v>25290</v>
      </c>
      <c r="D8" s="17">
        <v>23450</v>
      </c>
      <c r="E8" s="17">
        <v>27270</v>
      </c>
      <c r="F8" s="17">
        <v>22990</v>
      </c>
      <c r="G8" s="17">
        <f>1610+1090+50+1280+2070+2300+3640+1520+330+880+1280+6600+1110+1400+1060+1140+750+2070+1930</f>
        <v>32110</v>
      </c>
      <c r="H8" s="17">
        <v>70690</v>
      </c>
      <c r="I8" s="17">
        <v>59280</v>
      </c>
      <c r="J8" s="17">
        <v>52900</v>
      </c>
      <c r="K8" s="17">
        <v>74470</v>
      </c>
      <c r="L8" s="17">
        <v>58300</v>
      </c>
      <c r="M8" s="17">
        <v>80310</v>
      </c>
      <c r="N8" s="17">
        <f t="shared" si="0"/>
        <v>155110</v>
      </c>
      <c r="O8" s="17">
        <f t="shared" si="1"/>
        <v>395950</v>
      </c>
      <c r="P8" s="18">
        <f t="shared" si="2"/>
        <v>551060</v>
      </c>
      <c r="Q8" s="15"/>
    </row>
    <row r="9" spans="1:16" s="14" customFormat="1" ht="12.75">
      <c r="A9" s="13" t="s">
        <v>25</v>
      </c>
      <c r="B9" s="17">
        <v>9390</v>
      </c>
      <c r="C9" s="17">
        <v>13810</v>
      </c>
      <c r="D9" s="17">
        <v>10380</v>
      </c>
      <c r="E9" s="17">
        <v>15100</v>
      </c>
      <c r="F9" s="17">
        <v>7770</v>
      </c>
      <c r="G9" s="17">
        <f>730+460+70+700+660</f>
        <v>2620</v>
      </c>
      <c r="H9" s="17">
        <v>7420</v>
      </c>
      <c r="I9" s="17">
        <v>3210</v>
      </c>
      <c r="J9" s="17">
        <v>6720</v>
      </c>
      <c r="K9" s="17">
        <v>11130</v>
      </c>
      <c r="L9" s="17">
        <v>9230</v>
      </c>
      <c r="M9" s="17">
        <v>13310</v>
      </c>
      <c r="N9" s="17">
        <f t="shared" si="0"/>
        <v>59070</v>
      </c>
      <c r="O9" s="17">
        <f t="shared" si="1"/>
        <v>51020</v>
      </c>
      <c r="P9" s="18">
        <f t="shared" si="2"/>
        <v>110090</v>
      </c>
    </row>
    <row r="10" spans="1:16" s="14" customFormat="1" ht="12.75">
      <c r="A10" s="13" t="s">
        <v>26</v>
      </c>
      <c r="B10" s="17">
        <v>4500</v>
      </c>
      <c r="C10" s="17">
        <v>4370</v>
      </c>
      <c r="D10" s="17">
        <v>5230</v>
      </c>
      <c r="E10" s="17">
        <v>2210</v>
      </c>
      <c r="F10" s="17">
        <v>5050</v>
      </c>
      <c r="G10" s="17">
        <v>480</v>
      </c>
      <c r="H10" s="17">
        <v>4450</v>
      </c>
      <c r="I10" s="17">
        <v>3900</v>
      </c>
      <c r="J10" s="17">
        <v>7570</v>
      </c>
      <c r="K10" s="17">
        <v>6120</v>
      </c>
      <c r="L10" s="17">
        <f>1870+1780</f>
        <v>3650</v>
      </c>
      <c r="M10" s="17">
        <v>0</v>
      </c>
      <c r="N10" s="17">
        <f t="shared" si="0"/>
        <v>21840</v>
      </c>
      <c r="O10" s="17">
        <f t="shared" si="1"/>
        <v>25690</v>
      </c>
      <c r="P10" s="18">
        <f t="shared" si="2"/>
        <v>47530</v>
      </c>
    </row>
    <row r="11" spans="1:16" s="14" customFormat="1" ht="12.75">
      <c r="A11" s="13" t="s">
        <v>27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80</v>
      </c>
      <c r="L11" s="21">
        <v>0</v>
      </c>
      <c r="M11" s="21">
        <v>0</v>
      </c>
      <c r="N11" s="21">
        <f>SUM(B11:G11)</f>
        <v>0</v>
      </c>
      <c r="O11" s="17">
        <f>SUM(H11:M11)</f>
        <v>80</v>
      </c>
      <c r="P11" s="18">
        <f>+O11+N11</f>
        <v>80</v>
      </c>
    </row>
    <row r="12" spans="1:16" s="19" customFormat="1" ht="16.5" customHeight="1">
      <c r="A12" s="16" t="s">
        <v>1</v>
      </c>
      <c r="B12" s="18">
        <f aca="true" t="shared" si="3" ref="B12:P12">SUM(B4:B11)</f>
        <v>150940</v>
      </c>
      <c r="C12" s="18">
        <f t="shared" si="3"/>
        <v>185630</v>
      </c>
      <c r="D12" s="18">
        <f t="shared" si="3"/>
        <v>149370</v>
      </c>
      <c r="E12" s="18">
        <f t="shared" si="3"/>
        <v>168350</v>
      </c>
      <c r="F12" s="18">
        <f t="shared" si="3"/>
        <v>161640</v>
      </c>
      <c r="G12" s="18">
        <f t="shared" si="3"/>
        <v>155000</v>
      </c>
      <c r="H12" s="18">
        <f t="shared" si="3"/>
        <v>262780</v>
      </c>
      <c r="I12" s="18">
        <f t="shared" si="3"/>
        <v>183550</v>
      </c>
      <c r="J12" s="18">
        <f t="shared" si="3"/>
        <v>212020</v>
      </c>
      <c r="K12" s="18">
        <f t="shared" si="3"/>
        <v>297730</v>
      </c>
      <c r="L12" s="18">
        <f t="shared" si="3"/>
        <v>242320</v>
      </c>
      <c r="M12" s="18">
        <f t="shared" si="3"/>
        <v>181290</v>
      </c>
      <c r="N12" s="18">
        <f t="shared" si="3"/>
        <v>970930</v>
      </c>
      <c r="O12" s="18">
        <f t="shared" si="3"/>
        <v>1379690</v>
      </c>
      <c r="P12" s="18">
        <f t="shared" si="3"/>
        <v>2350620</v>
      </c>
    </row>
    <row r="13" spans="1:17" s="14" customFormat="1" ht="12.75">
      <c r="A13" s="13" t="s">
        <v>2</v>
      </c>
      <c r="B13" s="17">
        <v>217750</v>
      </c>
      <c r="C13" s="17">
        <v>257702</v>
      </c>
      <c r="D13" s="17">
        <v>234740</v>
      </c>
      <c r="E13" s="17">
        <v>215840</v>
      </c>
      <c r="F13" s="17">
        <v>270110</v>
      </c>
      <c r="G13" s="17">
        <f>192334+299790+5000+40</f>
        <v>497164</v>
      </c>
      <c r="H13" s="17">
        <v>296740</v>
      </c>
      <c r="I13" s="17">
        <v>228403</v>
      </c>
      <c r="J13" s="17">
        <v>249580</v>
      </c>
      <c r="K13" s="17">
        <v>269800</v>
      </c>
      <c r="L13" s="17">
        <v>205830</v>
      </c>
      <c r="M13" s="17">
        <v>228635</v>
      </c>
      <c r="N13" s="17">
        <f>SUM(B13:G13)</f>
        <v>1693306</v>
      </c>
      <c r="O13" s="17">
        <f>SUM(H13:M13)</f>
        <v>1478988</v>
      </c>
      <c r="P13" s="18">
        <f>+O13+N13</f>
        <v>3172294</v>
      </c>
      <c r="Q13" s="15"/>
    </row>
    <row r="14" spans="1:16" s="19" customFormat="1" ht="16.5" customHeight="1">
      <c r="A14" s="16" t="s">
        <v>0</v>
      </c>
      <c r="B14" s="18">
        <f>SUM(B12:B13)</f>
        <v>368690</v>
      </c>
      <c r="C14" s="18">
        <f aca="true" t="shared" si="4" ref="C14:P14">SUM(C12:C13)</f>
        <v>443332</v>
      </c>
      <c r="D14" s="18">
        <f t="shared" si="4"/>
        <v>384110</v>
      </c>
      <c r="E14" s="18">
        <f t="shared" si="4"/>
        <v>384190</v>
      </c>
      <c r="F14" s="18">
        <f t="shared" si="4"/>
        <v>431750</v>
      </c>
      <c r="G14" s="18">
        <f t="shared" si="4"/>
        <v>652164</v>
      </c>
      <c r="H14" s="18">
        <f t="shared" si="4"/>
        <v>559520</v>
      </c>
      <c r="I14" s="18">
        <f t="shared" si="4"/>
        <v>411953</v>
      </c>
      <c r="J14" s="18">
        <f t="shared" si="4"/>
        <v>461600</v>
      </c>
      <c r="K14" s="18">
        <f t="shared" si="4"/>
        <v>567530</v>
      </c>
      <c r="L14" s="18">
        <f t="shared" si="4"/>
        <v>448150</v>
      </c>
      <c r="M14" s="18">
        <f t="shared" si="4"/>
        <v>409925</v>
      </c>
      <c r="N14" s="18">
        <f t="shared" si="4"/>
        <v>2664236</v>
      </c>
      <c r="O14" s="18">
        <f t="shared" si="4"/>
        <v>2858678</v>
      </c>
      <c r="P14" s="18">
        <f t="shared" si="4"/>
        <v>5522914</v>
      </c>
    </row>
    <row r="15" spans="1:16" s="19" customFormat="1" ht="16.5" customHeight="1">
      <c r="A15" s="11" t="s">
        <v>28</v>
      </c>
      <c r="B15" s="22">
        <f aca="true" t="shared" si="5" ref="B15:P15">B12/B14</f>
        <v>0.40939542705253734</v>
      </c>
      <c r="C15" s="22">
        <f t="shared" si="5"/>
        <v>0.4187155450091579</v>
      </c>
      <c r="D15" s="22">
        <f t="shared" si="5"/>
        <v>0.3888729790945302</v>
      </c>
      <c r="E15" s="22">
        <f t="shared" si="5"/>
        <v>0.43819464327546265</v>
      </c>
      <c r="F15" s="22">
        <f t="shared" si="5"/>
        <v>0.37438332368268673</v>
      </c>
      <c r="G15" s="22">
        <f t="shared" si="5"/>
        <v>0.23767027925491135</v>
      </c>
      <c r="H15" s="22">
        <f t="shared" si="5"/>
        <v>0.4696525593365742</v>
      </c>
      <c r="I15" s="22">
        <f t="shared" si="5"/>
        <v>0.4455605372457538</v>
      </c>
      <c r="J15" s="22">
        <f t="shared" si="5"/>
        <v>0.459315424610052</v>
      </c>
      <c r="K15" s="22">
        <f t="shared" si="5"/>
        <v>0.5246066287244727</v>
      </c>
      <c r="L15" s="22">
        <f t="shared" si="5"/>
        <v>0.5407118152404329</v>
      </c>
      <c r="M15" s="22">
        <f t="shared" si="5"/>
        <v>0.44225163139598705</v>
      </c>
      <c r="N15" s="22">
        <f t="shared" si="5"/>
        <v>0.36443092879159356</v>
      </c>
      <c r="O15" s="22">
        <f t="shared" si="5"/>
        <v>0.48263218172875716</v>
      </c>
      <c r="P15" s="22">
        <f t="shared" si="5"/>
        <v>0.42561227641784755</v>
      </c>
    </row>
    <row r="17" spans="1:16" s="5" customFormat="1" ht="22.5">
      <c r="A17" s="12" t="s">
        <v>4</v>
      </c>
      <c r="B17" s="10" t="s">
        <v>5</v>
      </c>
      <c r="C17" s="10" t="s">
        <v>6</v>
      </c>
      <c r="D17" s="10" t="s">
        <v>7</v>
      </c>
      <c r="E17" s="10" t="s">
        <v>8</v>
      </c>
      <c r="F17" s="10" t="s">
        <v>9</v>
      </c>
      <c r="G17" s="10" t="s">
        <v>10</v>
      </c>
      <c r="H17" s="10" t="s">
        <v>11</v>
      </c>
      <c r="I17" s="10" t="s">
        <v>12</v>
      </c>
      <c r="J17" s="10" t="s">
        <v>13</v>
      </c>
      <c r="K17" s="10" t="s">
        <v>14</v>
      </c>
      <c r="L17" s="10" t="s">
        <v>15</v>
      </c>
      <c r="M17" s="10" t="s">
        <v>16</v>
      </c>
      <c r="N17" s="10" t="s">
        <v>17</v>
      </c>
      <c r="O17" s="10" t="s">
        <v>18</v>
      </c>
      <c r="P17" s="20" t="s">
        <v>19</v>
      </c>
    </row>
    <row r="18" spans="1:16" ht="12.75">
      <c r="A18" s="13" t="s">
        <v>29</v>
      </c>
      <c r="B18" s="17">
        <v>688270</v>
      </c>
      <c r="C18" s="17">
        <v>823343</v>
      </c>
      <c r="D18" s="17">
        <v>773220</v>
      </c>
      <c r="E18" s="17">
        <v>698300</v>
      </c>
      <c r="F18" s="17">
        <v>605460</v>
      </c>
      <c r="G18" s="17">
        <v>748380</v>
      </c>
      <c r="H18" s="17">
        <f>774850+7200</f>
        <v>782050</v>
      </c>
      <c r="I18" s="17">
        <f>543250+7000</f>
        <v>550250</v>
      </c>
      <c r="J18" s="17">
        <v>418960</v>
      </c>
      <c r="K18" s="17">
        <v>613770</v>
      </c>
      <c r="L18" s="17">
        <v>465050</v>
      </c>
      <c r="M18" s="17">
        <v>208530</v>
      </c>
      <c r="N18" s="17">
        <f>SUM(B18:G18)</f>
        <v>4336973</v>
      </c>
      <c r="O18" s="17">
        <f>SUM(H18:M18)</f>
        <v>3038610</v>
      </c>
      <c r="P18" s="18">
        <f>+O18+N18</f>
        <v>7375583</v>
      </c>
    </row>
    <row r="19" spans="1:17" ht="12.75">
      <c r="A19" s="13" t="s">
        <v>30</v>
      </c>
      <c r="B19" s="17">
        <v>2840</v>
      </c>
      <c r="C19" s="17">
        <v>50730</v>
      </c>
      <c r="D19" s="17">
        <f>109870-72670</f>
        <v>37200</v>
      </c>
      <c r="E19" s="17">
        <f>410250+34620+10410</f>
        <v>455280</v>
      </c>
      <c r="F19" s="17">
        <f>597010-12450</f>
        <v>584560</v>
      </c>
      <c r="G19" s="17">
        <v>163070</v>
      </c>
      <c r="H19" s="17">
        <f>358330-18580</f>
        <v>339750</v>
      </c>
      <c r="I19" s="17">
        <v>116490</v>
      </c>
      <c r="J19" s="21">
        <v>0</v>
      </c>
      <c r="K19" s="17">
        <v>15060</v>
      </c>
      <c r="L19" s="17">
        <v>248430</v>
      </c>
      <c r="M19" s="17">
        <v>140</v>
      </c>
      <c r="N19" s="17">
        <f>SUM(B19:G19)</f>
        <v>1293680</v>
      </c>
      <c r="O19" s="17">
        <f>SUM(H19:M19)</f>
        <v>719870</v>
      </c>
      <c r="P19" s="18">
        <f>+O19+N19</f>
        <v>2013550</v>
      </c>
      <c r="Q19" s="7"/>
    </row>
    <row r="20" spans="1:17" ht="12.75">
      <c r="A20" s="13" t="s">
        <v>31</v>
      </c>
      <c r="B20" s="17">
        <v>3660</v>
      </c>
      <c r="C20" s="21">
        <v>0</v>
      </c>
      <c r="D20" s="17">
        <v>3150</v>
      </c>
      <c r="E20" s="17">
        <v>6450</v>
      </c>
      <c r="F20" s="21">
        <v>0</v>
      </c>
      <c r="G20" s="17">
        <v>10560</v>
      </c>
      <c r="H20" s="17">
        <v>5130</v>
      </c>
      <c r="I20" s="17">
        <v>3620</v>
      </c>
      <c r="J20" s="17">
        <v>12600</v>
      </c>
      <c r="K20" s="17">
        <v>7320</v>
      </c>
      <c r="L20" s="17">
        <v>2000</v>
      </c>
      <c r="M20" s="17">
        <v>3830</v>
      </c>
      <c r="N20" s="17">
        <f>SUM(B20:G20)</f>
        <v>23820</v>
      </c>
      <c r="O20" s="17">
        <f>SUM(H20:M20)</f>
        <v>34500</v>
      </c>
      <c r="P20" s="18">
        <f>+O20+N20</f>
        <v>58320</v>
      </c>
      <c r="Q20" s="7"/>
    </row>
    <row r="21" spans="1:16" ht="12.75">
      <c r="A21" s="13" t="s">
        <v>32</v>
      </c>
      <c r="B21" s="17">
        <v>5450</v>
      </c>
      <c r="C21" s="21">
        <v>0</v>
      </c>
      <c r="D21" s="21">
        <v>0</v>
      </c>
      <c r="E21" s="17">
        <v>26380</v>
      </c>
      <c r="F21" s="17">
        <v>11580</v>
      </c>
      <c r="G21" s="17">
        <f>10290+9980+11560</f>
        <v>31830</v>
      </c>
      <c r="H21" s="17">
        <v>49910</v>
      </c>
      <c r="I21" s="17">
        <v>33660</v>
      </c>
      <c r="J21" s="17">
        <v>30400</v>
      </c>
      <c r="K21" s="17">
        <v>20040</v>
      </c>
      <c r="L21" s="17">
        <v>17720</v>
      </c>
      <c r="M21" s="17">
        <v>11020</v>
      </c>
      <c r="N21" s="17">
        <f>SUM(B21:G21)</f>
        <v>75240</v>
      </c>
      <c r="O21" s="17">
        <f>SUM(H21:M21)</f>
        <v>162750</v>
      </c>
      <c r="P21" s="18">
        <f>+O21+N21</f>
        <v>237990</v>
      </c>
    </row>
    <row r="22" spans="1:16" s="1" customFormat="1" ht="16.5" customHeight="1">
      <c r="A22" s="11" t="s">
        <v>0</v>
      </c>
      <c r="B22" s="23">
        <f aca="true" t="shared" si="6" ref="B22:P22">SUM(B18:B21)</f>
        <v>700220</v>
      </c>
      <c r="C22" s="23">
        <f t="shared" si="6"/>
        <v>874073</v>
      </c>
      <c r="D22" s="23">
        <f t="shared" si="6"/>
        <v>813570</v>
      </c>
      <c r="E22" s="23">
        <f t="shared" si="6"/>
        <v>1186410</v>
      </c>
      <c r="F22" s="23">
        <f t="shared" si="6"/>
        <v>1201600</v>
      </c>
      <c r="G22" s="23">
        <f t="shared" si="6"/>
        <v>953840</v>
      </c>
      <c r="H22" s="23">
        <f t="shared" si="6"/>
        <v>1176840</v>
      </c>
      <c r="I22" s="23">
        <f t="shared" si="6"/>
        <v>704020</v>
      </c>
      <c r="J22" s="23">
        <f t="shared" si="6"/>
        <v>461960</v>
      </c>
      <c r="K22" s="23">
        <f t="shared" si="6"/>
        <v>656190</v>
      </c>
      <c r="L22" s="23">
        <f t="shared" si="6"/>
        <v>733200</v>
      </c>
      <c r="M22" s="23">
        <f t="shared" si="6"/>
        <v>223520</v>
      </c>
      <c r="N22" s="23">
        <f t="shared" si="6"/>
        <v>5729713</v>
      </c>
      <c r="O22" s="23">
        <f t="shared" si="6"/>
        <v>3955730</v>
      </c>
      <c r="P22" s="23">
        <f t="shared" si="6"/>
        <v>9685443</v>
      </c>
    </row>
    <row r="24" ht="12.75">
      <c r="A24" s="9" t="s">
        <v>33</v>
      </c>
    </row>
    <row r="25" ht="12.75">
      <c r="A25" s="8" t="s">
        <v>3</v>
      </c>
    </row>
    <row r="30" ht="15">
      <c r="A30" s="6"/>
    </row>
    <row r="31" ht="15">
      <c r="A31" s="6"/>
    </row>
  </sheetData>
  <mergeCells count="1">
    <mergeCell ref="A1:K1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fischetti</dc:creator>
  <cp:keywords/>
  <dc:description/>
  <cp:lastModifiedBy>Administrator</cp:lastModifiedBy>
  <cp:lastPrinted>2009-05-21T13:10:21Z</cp:lastPrinted>
  <dcterms:created xsi:type="dcterms:W3CDTF">2005-03-07T15:40:28Z</dcterms:created>
  <dcterms:modified xsi:type="dcterms:W3CDTF">2009-05-25T12:10:45Z</dcterms:modified>
  <cp:category/>
  <cp:version/>
  <cp:contentType/>
  <cp:contentStatus/>
</cp:coreProperties>
</file>